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ork Order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'Work Orders'!$A$4:$S$104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5C6F75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b val="1"/>
      <color rgb="0016324F"/>
      <sz val="15"/>
    </font>
    <font>
      <name val="Calibri"/>
      <b val="1"/>
      <color rgb="00C6532F"/>
      <sz val="15"/>
    </font>
    <font>
      <name val="Calibri"/>
      <b val="1"/>
      <color rgb="00E87524"/>
      <sz val="15"/>
    </font>
    <font>
      <name val="Calibri"/>
      <b val="1"/>
      <color rgb="0026734D"/>
      <sz val="15"/>
    </font>
  </fonts>
  <fills count="11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  <fill>
      <patternFill patternType="solid">
        <fgColor rgb="00E8EFF2"/>
      </patternFill>
    </fill>
    <fill>
      <patternFill patternType="solid">
        <fgColor rgb="00FBE8E1"/>
      </patternFill>
    </fill>
    <fill>
      <patternFill patternType="solid">
        <fgColor rgb="00FCEBDD"/>
      </patternFill>
    </fill>
    <fill>
      <patternFill patternType="solid">
        <fgColor rgb="00E4F1EA"/>
      </patternFill>
    </fill>
  </fills>
  <borders count="4">
    <border>
      <left/>
      <right/>
      <top/>
      <bottom/>
      <diagonal/>
    </border>
    <border>
      <bottom style="medium">
        <color rgb="0016324F"/>
      </bottom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/>
      <bottom style="medium">
        <color rgb="0016324F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4" fillId="0" borderId="0" applyAlignment="1" pivotButton="0" quotePrefix="0" xfId="0">
      <alignment horizontal="left" vertical="center"/>
    </xf>
    <xf numFmtId="0" fontId="3" fillId="3" borderId="2" applyAlignment="1" pivotButton="0" quotePrefix="0" xfId="0">
      <alignment horizontal="left" vertical="center" wrapText="1"/>
    </xf>
    <xf numFmtId="1" fontId="6" fillId="6" borderId="2" applyAlignment="1" pivotButton="0" quotePrefix="0" xfId="0">
      <alignment horizontal="right" vertical="center"/>
    </xf>
    <xf numFmtId="1" fontId="8" fillId="9" borderId="2" applyAlignment="1" pivotButton="0" quotePrefix="0" xfId="0">
      <alignment horizontal="right" vertical="center"/>
    </xf>
    <xf numFmtId="1" fontId="7" fillId="8" borderId="2" applyAlignment="1" pivotButton="0" quotePrefix="0" xfId="0">
      <alignment horizontal="right" vertical="center"/>
    </xf>
    <xf numFmtId="165" fontId="6" fillId="6" borderId="2" applyAlignment="1" pivotButton="0" quotePrefix="0" xfId="0">
      <alignment horizontal="right" vertical="center"/>
    </xf>
    <xf numFmtId="2" fontId="6" fillId="6" borderId="2" applyAlignment="1" pivotButton="0" quotePrefix="0" xfId="0">
      <alignment horizontal="right" vertical="center"/>
    </xf>
    <xf numFmtId="1" fontId="9" fillId="10" borderId="2" applyAlignment="1" pivotButton="0" quotePrefix="0" xfId="0">
      <alignment horizontal="right" vertical="center"/>
    </xf>
    <xf numFmtId="0" fontId="3" fillId="3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left" vertical="center"/>
    </xf>
    <xf numFmtId="1" fontId="4" fillId="4" borderId="2" applyAlignment="1" pivotButton="0" quotePrefix="0" xfId="0">
      <alignment horizontal="center" vertical="center"/>
    </xf>
    <xf numFmtId="0" fontId="4" fillId="6" borderId="2" applyAlignment="1" pivotButton="0" quotePrefix="0" xfId="0">
      <alignment horizontal="left" vertical="center"/>
    </xf>
    <xf numFmtId="1" fontId="4" fillId="6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left" vertical="center" wrapText="1"/>
    </xf>
    <xf numFmtId="164" fontId="4" fillId="5" borderId="2" applyAlignment="1" pivotButton="0" quotePrefix="0" xfId="0">
      <alignment horizontal="center" vertical="center"/>
    </xf>
    <xf numFmtId="2" fontId="4" fillId="5" borderId="2" applyAlignment="1" pivotButton="0" quotePrefix="0" xfId="0">
      <alignment horizontal="right" vertical="center"/>
    </xf>
    <xf numFmtId="165" fontId="4" fillId="5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wrapText="1"/>
    </xf>
    <xf numFmtId="165" fontId="4" fillId="7" borderId="2" applyAlignment="1" pivotButton="0" quotePrefix="0" xfId="0">
      <alignment horizontal="right" vertical="center"/>
    </xf>
    <xf numFmtId="0" fontId="4" fillId="7" borderId="2" applyAlignment="1" pivotButton="0" quotePrefix="0" xfId="0">
      <alignment horizontal="left" vertical="center" wrapText="1"/>
    </xf>
    <xf numFmtId="1" fontId="4" fillId="5" borderId="2" applyAlignment="1" pivotButton="0" quotePrefix="0" xfId="0">
      <alignment horizontal="left" vertical="center"/>
    </xf>
    <xf numFmtId="165" fontId="4" fillId="5" borderId="2" applyAlignment="1" pivotButton="0" quotePrefix="0" xfId="0">
      <alignment horizontal="left" vertical="center"/>
    </xf>
    <xf numFmtId="9" fontId="4" fillId="5" borderId="2" applyAlignment="1" pivotButton="0" quotePrefix="0" xfId="0">
      <alignment horizontal="left" vertical="center"/>
    </xf>
    <xf numFmtId="0" fontId="4" fillId="6" borderId="2" applyAlignment="1" pivotButton="0" quotePrefix="0" xfId="0">
      <alignment horizontal="left" vertical="center" wrapText="1"/>
    </xf>
    <xf numFmtId="2" fontId="4" fillId="5" borderId="2" applyAlignment="1" pivotButton="0" quotePrefix="0" xfId="0">
      <alignment horizontal="left" vertical="center"/>
    </xf>
    <xf numFmtId="164" fontId="4" fillId="5" borderId="2" applyAlignment="1" pivotButton="0" quotePrefix="0" xfId="0">
      <alignment horizontal="left" vertical="center"/>
    </xf>
    <xf numFmtId="0" fontId="5" fillId="4" borderId="2" pivotButton="0" quotePrefix="0" xfId="0"/>
    <xf numFmtId="0" fontId="2" fillId="4" borderId="2" applyAlignment="1" pivotButton="0" quotePrefix="0" xfId="0">
      <alignment horizontal="left" vertical="center" wrapText="1"/>
    </xf>
    <xf numFmtId="0" fontId="0" fillId="0" borderId="3" pivotButton="0" quotePrefix="0" xfId="0"/>
    <xf numFmtId="164" fontId="4" fillId="0" borderId="0" applyAlignment="1" pivotButton="0" quotePrefix="0" xfId="0">
      <alignment horizontal="left" vertical="center"/>
    </xf>
    <xf numFmtId="164" fontId="4" fillId="5" borderId="2" applyAlignment="1" pivotButton="0" quotePrefix="0" xfId="0">
      <alignment horizontal="center" vertical="center"/>
    </xf>
    <xf numFmtId="164" fontId="4" fillId="5" borderId="2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C6532F"/>
        <sz val="10"/>
      </font>
      <fill>
        <patternFill patternType="solid">
          <fgColor rgb="00FBE8E1"/>
        </patternFill>
      </fill>
    </dxf>
    <dxf>
      <font>
        <name val="Calibri"/>
        <b val="1"/>
        <color rgb="0026734D"/>
        <sz val="10"/>
      </font>
      <fill>
        <patternFill patternType="solid">
          <fgColor rgb="00E4F1EA"/>
        </patternFill>
      </fill>
    </dxf>
    <dxf>
      <font>
        <name val="Calibri"/>
        <b val="1"/>
        <color rgb="00E87524"/>
        <sz val="10"/>
      </font>
      <fill>
        <patternFill patternType="solid">
          <fgColor rgb="00FC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Work Orders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'Summary'!B11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'Summary'!$A$12:$A$18</f>
            </numRef>
          </cat>
          <val>
            <numRef>
              <f>'Summary'!$B$12:$B$18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H1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3" customWidth="1" min="3" max="3"/>
    <col width="22" customWidth="1" min="4" max="4"/>
    <col width="16" customWidth="1" min="5" max="5"/>
    <col width="3" customWidth="1" min="6" max="6"/>
    <col width="24" customWidth="1" min="7" max="7"/>
    <col width="16" customWidth="1" min="8" max="8"/>
  </cols>
  <sheetData>
    <row r="1" ht="30" customHeight="1">
      <c r="A1" s="1" t="inlineStr">
        <is>
          <t>Fictional Northstar HVAC — Work Order Summary</t>
        </is>
      </c>
      <c r="B1" s="35" t="n"/>
      <c r="C1" s="35" t="n"/>
      <c r="D1" s="35" t="n"/>
      <c r="E1" s="35" t="n"/>
      <c r="F1" s="35" t="n"/>
      <c r="G1" s="35" t="n"/>
      <c r="H1" s="35" t="n"/>
    </row>
    <row r="2">
      <c r="A2" s="2" t="inlineStr">
        <is>
          <t>As of</t>
        </is>
      </c>
      <c r="B2" s="36">
        <f>TODAY()</f>
        <v/>
      </c>
    </row>
    <row r="3"/>
    <row r="4" ht="36" customHeight="1">
      <c r="A4" s="4" t="inlineStr">
        <is>
          <t>Open work orders</t>
        </is>
      </c>
      <c r="B4" s="5">
        <f>COUNTIFS('Work Orders'!$A$5:$A$104,"&lt;&gt;",'Work Orders'!$Q$5:$Q$104,"&lt;&gt;Completed",'Work Orders'!$Q$5:$Q$104,"&lt;&gt;Canceled")</f>
        <v/>
      </c>
      <c r="D4" s="4" t="inlineStr">
        <is>
          <t>Ready to bill</t>
        </is>
      </c>
      <c r="E4" s="6">
        <f>COUNTIF('Work Orders'!$R$5:$R$104,"Ready to Bill")</f>
        <v/>
      </c>
      <c r="G4" s="4" t="inlineStr">
        <is>
          <t>Review flags</t>
        </is>
      </c>
      <c r="H4" s="7">
        <f>COUNTIF('Work Orders'!$S$5:$S$104,"Check*")</f>
        <v/>
      </c>
    </row>
    <row r="5"/>
    <row r="6" ht="36" customHeight="1">
      <c r="A6" s="4" t="inlineStr">
        <is>
          <t>Total price</t>
        </is>
      </c>
      <c r="B6" s="8">
        <f>SUM('Work Orders'!$O$5:$O$104)</f>
        <v/>
      </c>
      <c r="D6" s="4" t="inlineStr">
        <is>
          <t>Total cost</t>
        </is>
      </c>
      <c r="E6" s="8">
        <f>SUM('Work Orders'!$N$5:$N$104)</f>
        <v/>
      </c>
      <c r="G6" s="4" t="inlineStr">
        <is>
          <t>Labor hours</t>
        </is>
      </c>
      <c r="H6" s="9">
        <f>SUM('Work Orders'!$K$5:$K$104)</f>
        <v/>
      </c>
    </row>
    <row r="7"/>
    <row r="8" ht="36" customHeight="1">
      <c r="A8" s="4" t="inlineStr">
        <is>
          <t>Completed</t>
        </is>
      </c>
      <c r="B8" s="10">
        <f>COUNTIF('Work Orders'!$Q$5:$Q$104,"Completed")</f>
        <v/>
      </c>
      <c r="D8" s="4" t="inlineStr">
        <is>
          <t>Unbilled price</t>
        </is>
      </c>
      <c r="E8" s="8">
        <f>SUMIFS('Work Orders'!$O$5:$O$104,'Work Orders'!$A$5:$A$104,"&lt;&gt;",'Work Orders'!$R$5:$R$104,"&lt;&gt;Billed",'Work Orders'!$R$5:$R$104,"&lt;&gt;No Charge")</f>
        <v/>
      </c>
      <c r="G8" s="4" t="inlineStr">
        <is>
          <t>Assigned or scheduled</t>
        </is>
      </c>
      <c r="H8" s="5">
        <f>COUNTIF('Work Orders'!$Q$5:$Q$104,"Assigned")+COUNTIF('Work Orders'!$Q$5:$Q$104,"Scheduled")</f>
        <v/>
      </c>
    </row>
    <row r="9"/>
    <row r="10"/>
    <row r="11" ht="25" customHeight="1">
      <c r="A11" s="11" t="inlineStr">
        <is>
          <t>Work Status</t>
        </is>
      </c>
      <c r="B11" s="11" t="inlineStr">
        <is>
          <t>Count</t>
        </is>
      </c>
    </row>
    <row r="12">
      <c r="A12" s="12">
        <f>Assumptions!$G$4</f>
        <v/>
      </c>
      <c r="B12" s="13">
        <f>COUNTIF('Work Orders'!$Q$5:$Q$104,$A12)</f>
        <v/>
      </c>
    </row>
    <row r="13">
      <c r="A13" s="14">
        <f>Assumptions!$G$5</f>
        <v/>
      </c>
      <c r="B13" s="15">
        <f>COUNTIF('Work Orders'!$Q$5:$Q$104,$A13)</f>
        <v/>
      </c>
    </row>
    <row r="14">
      <c r="A14" s="12">
        <f>Assumptions!$G$6</f>
        <v/>
      </c>
      <c r="B14" s="13">
        <f>COUNTIF('Work Orders'!$Q$5:$Q$104,$A14)</f>
        <v/>
      </c>
    </row>
    <row r="15">
      <c r="A15" s="14">
        <f>Assumptions!$G$7</f>
        <v/>
      </c>
      <c r="B15" s="15">
        <f>COUNTIF('Work Orders'!$Q$5:$Q$104,$A15)</f>
        <v/>
      </c>
    </row>
    <row r="16">
      <c r="A16" s="12">
        <f>Assumptions!$G$8</f>
        <v/>
      </c>
      <c r="B16" s="13">
        <f>COUNTIF('Work Orders'!$Q$5:$Q$104,$A16)</f>
        <v/>
      </c>
    </row>
    <row r="17">
      <c r="A17" s="14">
        <f>Assumptions!$G$9</f>
        <v/>
      </c>
      <c r="B17" s="15">
        <f>COUNTIF('Work Orders'!$Q$5:$Q$104,$A17)</f>
        <v/>
      </c>
    </row>
    <row r="18">
      <c r="A18" s="12">
        <f>Assumptions!$G$10</f>
        <v/>
      </c>
      <c r="B18" s="13">
        <f>COUNTIF('Work Orders'!$Q$5:$Q$104,$A18)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Y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0" customWidth="1" min="3" max="3"/>
    <col width="23" customWidth="1" min="4" max="4"/>
    <col width="13" customWidth="1" min="5" max="5"/>
    <col width="13" customWidth="1" min="6" max="6"/>
    <col width="15" customWidth="1" min="7" max="7"/>
    <col width="42" customWidth="1" min="8" max="8"/>
    <col width="11" customWidth="1" min="9" max="9"/>
    <col width="11" customWidth="1" min="10" max="10"/>
    <col width="13" customWidth="1" min="11" max="11"/>
    <col width="14" customWidth="1" min="12" max="12"/>
    <col width="14" customWidth="1" min="13" max="13"/>
    <col width="14" customWidth="1" min="14" max="14"/>
    <col width="14" customWidth="1" min="15" max="15"/>
    <col width="16" customWidth="1" min="16" max="16"/>
    <col width="19" customWidth="1" min="17" max="17"/>
    <col width="17" customWidth="1" min="18" max="18"/>
    <col width="2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30" customHeight="1">
      <c r="A1" s="1" t="inlineStr">
        <is>
          <t>Fictional Northstar HVAC — Work Order Tracker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5" t="n"/>
      <c r="R1" s="35" t="n"/>
      <c r="S1" s="35" t="n"/>
    </row>
    <row r="2" ht="30" customHeight="1">
      <c r="A2" s="16" t="inlineStr">
        <is>
          <t>Enter work details in peach cells. Review prompts call for a human check and do not perform outside actions.</t>
        </is>
      </c>
    </row>
    <row r="3"/>
    <row r="4" ht="38" customHeight="1">
      <c r="A4" s="17" t="inlineStr">
        <is>
          <t>Work Order ID</t>
        </is>
      </c>
      <c r="B4" s="17" t="inlineStr">
        <is>
          <t>Customer</t>
        </is>
      </c>
      <c r="C4" s="17" t="inlineStr">
        <is>
          <t>Equipment</t>
        </is>
      </c>
      <c r="D4" s="17" t="inlineStr">
        <is>
          <t>Technician</t>
        </is>
      </c>
      <c r="E4" s="17" t="inlineStr">
        <is>
          <t>Request Date</t>
        </is>
      </c>
      <c r="F4" s="17" t="inlineStr">
        <is>
          <t>Service Date</t>
        </is>
      </c>
      <c r="G4" s="17" t="inlineStr">
        <is>
          <t>Completion Date</t>
        </is>
      </c>
      <c r="H4" s="17" t="inlineStr">
        <is>
          <t>Service or Parts Description</t>
        </is>
      </c>
      <c r="I4" s="17" t="inlineStr">
        <is>
          <t>Quantity</t>
        </is>
      </c>
      <c r="J4" s="17" t="inlineStr">
        <is>
          <t>Unit</t>
        </is>
      </c>
      <c r="K4" s="17" t="inlineStr">
        <is>
          <t>Labor Hours</t>
        </is>
      </c>
      <c r="L4" s="17" t="inlineStr">
        <is>
          <t>Material Cost</t>
        </is>
      </c>
      <c r="M4" s="17" t="inlineStr">
        <is>
          <t>Labor Cost</t>
        </is>
      </c>
      <c r="N4" s="17" t="inlineStr">
        <is>
          <t>Total Cost</t>
        </is>
      </c>
      <c r="O4" s="17" t="inlineStr">
        <is>
          <t>Price</t>
        </is>
      </c>
      <c r="P4" s="17" t="inlineStr">
        <is>
          <t>Responsibility</t>
        </is>
      </c>
      <c r="Q4" s="17" t="inlineStr">
        <is>
          <t>Work Status</t>
        </is>
      </c>
      <c r="R4" s="17" t="inlineStr">
        <is>
          <t>Billing Status</t>
        </is>
      </c>
      <c r="S4" s="17" t="inlineStr">
        <is>
          <t>Review</t>
        </is>
      </c>
    </row>
    <row r="5" ht="28" customHeight="1">
      <c r="A5" s="18" t="inlineStr">
        <is>
          <t>FWO-26-001</t>
        </is>
      </c>
      <c r="B5" s="19" t="inlineStr">
        <is>
          <t>Fictional Juniper Learning Lab</t>
        </is>
      </c>
      <c r="C5" s="19" t="inlineStr">
        <is>
          <t>Demo RTU-01, 5-ton rooftop unit</t>
        </is>
      </c>
      <c r="D5" s="18" t="inlineStr">
        <is>
          <t>Fictional Avery Reed</t>
        </is>
      </c>
      <c r="E5" s="37" t="n">
        <v>46242</v>
      </c>
      <c r="F5" s="37" t="n">
        <v>46244</v>
      </c>
      <c r="G5" s="37" t="n">
        <v>46244</v>
      </c>
      <c r="H5" s="19" t="inlineStr">
        <is>
          <t>Replace two demo 20 x 25 x 2 in. filters and test operation</t>
        </is>
      </c>
      <c r="I5" s="21" t="n">
        <v>2</v>
      </c>
      <c r="J5" s="18" t="inlineStr">
        <is>
          <t>each</t>
        </is>
      </c>
      <c r="K5" s="21" t="n">
        <v>2.25</v>
      </c>
      <c r="L5" s="22" t="n">
        <v>78</v>
      </c>
      <c r="M5" s="23">
        <f>IF($A5="","",IF($K5="","",IFERROR($K5*VLOOKUP($D5,Assumptions!$D$4:$E$9,2,FALSE),"")))</f>
        <v/>
      </c>
      <c r="N5" s="23">
        <f>IF($A5="","",IF(AND($L5="",$M5=""),"",SUM($L5:$M5)))</f>
        <v/>
      </c>
      <c r="O5" s="22" t="n">
        <v>460</v>
      </c>
      <c r="P5" s="18" t="inlineStr">
        <is>
          <t>Customer</t>
        </is>
      </c>
      <c r="Q5" s="18" t="inlineStr">
        <is>
          <t>Completed</t>
        </is>
      </c>
      <c r="R5" s="18" t="inlineStr">
        <is>
          <t>Billed</t>
        </is>
      </c>
      <c r="S5" s="24">
        <f>IF($A5="","",IF(AND($Q5="Completed",$G5=""),"Check completion date",IF(AND($Q5="Completed",OR($R5="",$R5="Not Ready")),"Check billing",IF(AND($Q5&lt;&gt;"Completed",$Q5&lt;&gt;"Canceled",$E5&lt;&gt;"",IFERROR(TODAY()-$E5,0)&gt;Assumptions!$B$4),"Check age",IF(AND($P5="Customer",$N5&lt;&gt;"",$N5&gt;0,OR($O5="",$O5=0)),"Check price",IF(AND($P5="Customer",IFERROR($O5&gt;0,FALSE),$N5&lt;&gt;"",IFERROR(($O5-$N5)/$O5,0)&lt;Assumptions!$B$5),"Check price/cost",""))))))</f>
        <v/>
      </c>
      <c r="T5">
        <f>Assumptions!$D$4</f>
        <v/>
      </c>
      <c r="U5">
        <f>Assumptions!$G$4</f>
        <v/>
      </c>
      <c r="V5">
        <f>Assumptions!$H$4</f>
        <v/>
      </c>
      <c r="W5">
        <f>Assumptions!$I$4</f>
        <v/>
      </c>
      <c r="X5">
        <f>Assumptions!$J$4</f>
        <v/>
      </c>
      <c r="Y5">
        <f>Assumptions!$B$6</f>
        <v/>
      </c>
    </row>
    <row r="6" ht="28" customHeight="1">
      <c r="A6" s="18" t="inlineStr">
        <is>
          <t>FWO-26-002</t>
        </is>
      </c>
      <c r="B6" s="19" t="inlineStr">
        <is>
          <t>Fictional Copper Kettle Cafe</t>
        </is>
      </c>
      <c r="C6" s="19" t="inlineStr">
        <is>
          <t>Demo AHU-02, 3-ton air handler</t>
        </is>
      </c>
      <c r="D6" s="18" t="inlineStr">
        <is>
          <t>Fictional Jordan Pike</t>
        </is>
      </c>
      <c r="E6" s="37" t="n">
        <v>46265</v>
      </c>
      <c r="F6" s="37" t="n">
        <v>46267</v>
      </c>
      <c r="G6" s="37" t="n">
        <v>46267</v>
      </c>
      <c r="H6" s="19" t="inlineStr">
        <is>
          <t>Replace demo condensate pump and verify drainage</t>
        </is>
      </c>
      <c r="I6" s="21" t="n">
        <v>1</v>
      </c>
      <c r="J6" s="18" t="inlineStr">
        <is>
          <t>each</t>
        </is>
      </c>
      <c r="K6" s="21" t="n">
        <v>1.5</v>
      </c>
      <c r="L6" s="22" t="n">
        <v>96</v>
      </c>
      <c r="M6" s="25">
        <f>IF($A6="","",IF($K6="","",IFERROR($K6*VLOOKUP($D6,Assumptions!$D$4:$E$9,2,FALSE),"")))</f>
        <v/>
      </c>
      <c r="N6" s="25">
        <f>IF($A6="","",IF(AND($L6="",$M6=""),"",SUM($L6:$M6)))</f>
        <v/>
      </c>
      <c r="O6" s="22" t="n">
        <v>320</v>
      </c>
      <c r="P6" s="18" t="inlineStr">
        <is>
          <t>Customer</t>
        </is>
      </c>
      <c r="Q6" s="18" t="inlineStr">
        <is>
          <t>Completed</t>
        </is>
      </c>
      <c r="R6" s="18" t="inlineStr">
        <is>
          <t>Ready to Bill</t>
        </is>
      </c>
      <c r="S6" s="26">
        <f>IF($A6="","",IF(AND($Q6="Completed",$G6=""),"Check completion date",IF(AND($Q6="Completed",OR($R6="",$R6="Not Ready")),"Check billing",IF(AND($Q6&lt;&gt;"Completed",$Q6&lt;&gt;"Canceled",$E6&lt;&gt;"",IFERROR(TODAY()-$E6,0)&gt;Assumptions!$B$4),"Check age",IF(AND($P6="Customer",$N6&lt;&gt;"",$N6&gt;0,OR($O6="",$O6=0)),"Check price",IF(AND($P6="Customer",IFERROR($O6&gt;0,FALSE),$N6&lt;&gt;"",IFERROR(($O6-$N6)/$O6,0)&lt;Assumptions!$B$5),"Check price/cost",""))))))</f>
        <v/>
      </c>
      <c r="T6">
        <f>Assumptions!$D$5</f>
        <v/>
      </c>
      <c r="U6">
        <f>Assumptions!$G$5</f>
        <v/>
      </c>
      <c r="V6">
        <f>Assumptions!$H$5</f>
        <v/>
      </c>
      <c r="W6">
        <f>Assumptions!$I$5</f>
        <v/>
      </c>
      <c r="X6">
        <f>Assumptions!$J$5</f>
        <v/>
      </c>
      <c r="Y6">
        <f>Assumptions!$B$7</f>
        <v/>
      </c>
    </row>
    <row r="7" ht="28" customHeight="1">
      <c r="A7" s="18" t="inlineStr">
        <is>
          <t>FWO-26-003</t>
        </is>
      </c>
      <c r="B7" s="19" t="inlineStr">
        <is>
          <t>Fictional Paper Airplane Studio</t>
        </is>
      </c>
      <c r="C7" s="19" t="inlineStr">
        <is>
          <t>Demo HP-03, 36,000 Btu/h heat pump</t>
        </is>
      </c>
      <c r="D7" s="18" t="inlineStr">
        <is>
          <t>Fictional Morgan Vale</t>
        </is>
      </c>
      <c r="E7" s="37" t="n">
        <v>46273</v>
      </c>
      <c r="F7" s="37" t="n">
        <v>46276</v>
      </c>
      <c r="G7" s="37" t="n"/>
      <c r="H7" s="19" t="inlineStr">
        <is>
          <t>Continue demo refrigerant circuit service; record 2 lb used</t>
        </is>
      </c>
      <c r="I7" s="21" t="n">
        <v>2</v>
      </c>
      <c r="J7" s="18" t="inlineStr">
        <is>
          <t>lb</t>
        </is>
      </c>
      <c r="K7" s="21" t="n">
        <v>3.25</v>
      </c>
      <c r="L7" s="22" t="n">
        <v>190</v>
      </c>
      <c r="M7" s="23">
        <f>IF($A7="","",IF($K7="","",IFERROR($K7*VLOOKUP($D7,Assumptions!$D$4:$E$9,2,FALSE),"")))</f>
        <v/>
      </c>
      <c r="N7" s="23">
        <f>IF($A7="","",IF(AND($L7="",$M7=""),"",SUM($L7:$M7)))</f>
        <v/>
      </c>
      <c r="O7" s="22" t="n">
        <v>690</v>
      </c>
      <c r="P7" s="18" t="inlineStr">
        <is>
          <t>Customer</t>
        </is>
      </c>
      <c r="Q7" s="18" t="inlineStr">
        <is>
          <t>In Progress</t>
        </is>
      </c>
      <c r="R7" s="18" t="inlineStr">
        <is>
          <t>Not Ready</t>
        </is>
      </c>
      <c r="S7" s="24">
        <f>IF($A7="","",IF(AND($Q7="Completed",$G7=""),"Check completion date",IF(AND($Q7="Completed",OR($R7="",$R7="Not Ready")),"Check billing",IF(AND($Q7&lt;&gt;"Completed",$Q7&lt;&gt;"Canceled",$E7&lt;&gt;"",IFERROR(TODAY()-$E7,0)&gt;Assumptions!$B$4),"Check age",IF(AND($P7="Customer",$N7&lt;&gt;"",$N7&gt;0,OR($O7="",$O7=0)),"Check price",IF(AND($P7="Customer",IFERROR($O7&gt;0,FALSE),$N7&lt;&gt;"",IFERROR(($O7-$N7)/$O7,0)&lt;Assumptions!$B$5),"Check price/cost",""))))))</f>
        <v/>
      </c>
      <c r="T7">
        <f>Assumptions!$D$6</f>
        <v/>
      </c>
      <c r="U7">
        <f>Assumptions!$G$6</f>
        <v/>
      </c>
      <c r="V7">
        <f>Assumptions!$H$6</f>
        <v/>
      </c>
      <c r="W7">
        <f>Assumptions!$I$6</f>
        <v/>
      </c>
      <c r="X7">
        <f>Assumptions!$J$6</f>
        <v/>
      </c>
      <c r="Y7">
        <f>Assumptions!$B$8</f>
        <v/>
      </c>
    </row>
    <row r="8" ht="28" customHeight="1">
      <c r="A8" s="18" t="inlineStr">
        <is>
          <t>FWO-26-004</t>
        </is>
      </c>
      <c r="B8" s="19" t="inlineStr">
        <is>
          <t>Fictional Moonbeam Market</t>
        </is>
      </c>
      <c r="C8" s="19" t="inlineStr">
        <is>
          <t>Demo FCU-04, fan-coil unit</t>
        </is>
      </c>
      <c r="D8" s="18" t="inlineStr">
        <is>
          <t>Fictional Casey Flint</t>
        </is>
      </c>
      <c r="E8" s="37" t="n">
        <v>46255</v>
      </c>
      <c r="F8" s="37" t="n">
        <v>46257</v>
      </c>
      <c r="G8" s="37" t="n"/>
      <c r="H8" s="19" t="inlineStr">
        <is>
          <t>Diagnose airflow issue; demo fan motor remains pending</t>
        </is>
      </c>
      <c r="I8" s="21" t="n">
        <v>0</v>
      </c>
      <c r="J8" s="18" t="inlineStr">
        <is>
          <t>each</t>
        </is>
      </c>
      <c r="K8" s="21" t="n">
        <v>2</v>
      </c>
      <c r="L8" s="22" t="n">
        <v>0</v>
      </c>
      <c r="M8" s="25">
        <f>IF($A8="","",IF($K8="","",IFERROR($K8*VLOOKUP($D8,Assumptions!$D$4:$E$9,2,FALSE),"")))</f>
        <v/>
      </c>
      <c r="N8" s="25">
        <f>IF($A8="","",IF(AND($L8="",$M8=""),"",SUM($L8:$M8)))</f>
        <v/>
      </c>
      <c r="O8" s="22" t="n">
        <v>240</v>
      </c>
      <c r="P8" s="18" t="inlineStr">
        <is>
          <t>Contractor</t>
        </is>
      </c>
      <c r="Q8" s="18" t="inlineStr">
        <is>
          <t>Waiting on Parts</t>
        </is>
      </c>
      <c r="R8" s="18" t="inlineStr">
        <is>
          <t>Not Ready</t>
        </is>
      </c>
      <c r="S8" s="26">
        <f>IF($A8="","",IF(AND($Q8="Completed",$G8=""),"Check completion date",IF(AND($Q8="Completed",OR($R8="",$R8="Not Ready")),"Check billing",IF(AND($Q8&lt;&gt;"Completed",$Q8&lt;&gt;"Canceled",$E8&lt;&gt;"",IFERROR(TODAY()-$E8,0)&gt;Assumptions!$B$4),"Check age",IF(AND($P8="Customer",$N8&lt;&gt;"",$N8&gt;0,OR($O8="",$O8=0)),"Check price",IF(AND($P8="Customer",IFERROR($O8&gt;0,FALSE),$N8&lt;&gt;"",IFERROR(($O8-$N8)/$O8,0)&lt;Assumptions!$B$5),"Check price/cost",""))))))</f>
        <v/>
      </c>
      <c r="T8">
        <f>Assumptions!$D$7</f>
        <v/>
      </c>
      <c r="U8">
        <f>Assumptions!$G$7</f>
        <v/>
      </c>
      <c r="V8">
        <f>Assumptions!$H$7</f>
        <v/>
      </c>
      <c r="W8">
        <f>Assumptions!$I$7</f>
        <v/>
      </c>
      <c r="X8">
        <f>Assumptions!$J$7</f>
        <v/>
      </c>
      <c r="Y8">
        <f>Assumptions!$B$9</f>
        <v/>
      </c>
    </row>
    <row r="9" ht="28" customHeight="1">
      <c r="A9" s="18" t="inlineStr">
        <is>
          <t>FWO-26-005</t>
        </is>
      </c>
      <c r="B9" s="19" t="inlineStr">
        <is>
          <t>Fictional Blue Door Workshop</t>
        </is>
      </c>
      <c r="C9" s="19" t="inlineStr">
        <is>
          <t>Demo RTU-05, 7.5-ton rooftop unit</t>
        </is>
      </c>
      <c r="D9" s="18" t="inlineStr">
        <is>
          <t>Fictional Riley Snow</t>
        </is>
      </c>
      <c r="E9" s="37" t="n">
        <v>46274</v>
      </c>
      <c r="F9" s="37" t="n">
        <v>46279</v>
      </c>
      <c r="G9" s="37" t="n"/>
      <c r="H9" s="19" t="inlineStr">
        <is>
          <t>Scheduled maintenance with one demo belt set</t>
        </is>
      </c>
      <c r="I9" s="21" t="n">
        <v>1</v>
      </c>
      <c r="J9" s="18" t="inlineStr">
        <is>
          <t>kit</t>
        </is>
      </c>
      <c r="K9" s="21" t="n"/>
      <c r="L9" s="22" t="n"/>
      <c r="M9" s="23">
        <f>IF($A9="","",IF($K9="","",IFERROR($K9*VLOOKUP($D9,Assumptions!$D$4:$E$9,2,FALSE),"")))</f>
        <v/>
      </c>
      <c r="N9" s="23">
        <f>IF($A9="","",IF(AND($L9="",$M9=""),"",SUM($L9:$M9)))</f>
        <v/>
      </c>
      <c r="O9" s="22" t="n">
        <v>285</v>
      </c>
      <c r="P9" s="18" t="inlineStr">
        <is>
          <t>Customer</t>
        </is>
      </c>
      <c r="Q9" s="18" t="inlineStr">
        <is>
          <t>Scheduled</t>
        </is>
      </c>
      <c r="R9" s="18" t="inlineStr">
        <is>
          <t>Not Ready</t>
        </is>
      </c>
      <c r="S9" s="24">
        <f>IF($A9="","",IF(AND($Q9="Completed",$G9=""),"Check completion date",IF(AND($Q9="Completed",OR($R9="",$R9="Not Ready")),"Check billing",IF(AND($Q9&lt;&gt;"Completed",$Q9&lt;&gt;"Canceled",$E9&lt;&gt;"",IFERROR(TODAY()-$E9,0)&gt;Assumptions!$B$4),"Check age",IF(AND($P9="Customer",$N9&lt;&gt;"",$N9&gt;0,OR($O9="",$O9=0)),"Check price",IF(AND($P9="Customer",IFERROR($O9&gt;0,FALSE),$N9&lt;&gt;"",IFERROR(($O9-$N9)/$O9,0)&lt;Assumptions!$B$5),"Check price/cost",""))))))</f>
        <v/>
      </c>
      <c r="T9">
        <f>Assumptions!$D$8</f>
        <v/>
      </c>
      <c r="U9">
        <f>Assumptions!$G$8</f>
        <v/>
      </c>
      <c r="V9">
        <f>Assumptions!$H$8</f>
        <v/>
      </c>
    </row>
    <row r="10" ht="28" customHeight="1">
      <c r="A10" s="18" t="inlineStr">
        <is>
          <t>FWO-26-006</t>
        </is>
      </c>
      <c r="B10" s="19" t="inlineStr">
        <is>
          <t>Fictional Acorn Pet Lodge</t>
        </is>
      </c>
      <c r="C10" s="19" t="inlineStr">
        <is>
          <t>Demo furnace-06, 80,000 Btu/h</t>
        </is>
      </c>
      <c r="D10" s="18" t="inlineStr">
        <is>
          <t>Fictional Taylor Cove</t>
        </is>
      </c>
      <c r="E10" s="37" t="n">
        <v>46276</v>
      </c>
      <c r="F10" s="37" t="n"/>
      <c r="G10" s="37" t="n"/>
      <c r="H10" s="19" t="inlineStr">
        <is>
          <t>Inspect intermittent demo furnace shutdown</t>
        </is>
      </c>
      <c r="I10" s="21" t="n"/>
      <c r="J10" s="18" t="n"/>
      <c r="K10" s="21" t="n"/>
      <c r="L10" s="22" t="n"/>
      <c r="M10" s="25">
        <f>IF($A10="","",IF($K10="","",IFERROR($K10*VLOOKUP($D10,Assumptions!$D$4:$E$9,2,FALSE),"")))</f>
        <v/>
      </c>
      <c r="N10" s="25">
        <f>IF($A10="","",IF(AND($L10="",$M10=""),"",SUM($L10:$M10)))</f>
        <v/>
      </c>
      <c r="O10" s="22" t="n"/>
      <c r="P10" s="18" t="inlineStr">
        <is>
          <t>Customer</t>
        </is>
      </c>
      <c r="Q10" s="18" t="inlineStr">
        <is>
          <t>Assigned</t>
        </is>
      </c>
      <c r="R10" s="18" t="inlineStr">
        <is>
          <t>Not Ready</t>
        </is>
      </c>
      <c r="S10" s="26">
        <f>IF($A10="","",IF(AND($Q10="Completed",$G10=""),"Check completion date",IF(AND($Q10="Completed",OR($R10="",$R10="Not Ready")),"Check billing",IF(AND($Q10&lt;&gt;"Completed",$Q10&lt;&gt;"Canceled",$E10&lt;&gt;"",IFERROR(TODAY()-$E10,0)&gt;Assumptions!$B$4),"Check age",IF(AND($P10="Customer",$N10&lt;&gt;"",$N10&gt;0,OR($O10="",$O10=0)),"Check price",IF(AND($P10="Customer",IFERROR($O10&gt;0,FALSE),$N10&lt;&gt;"",IFERROR(($O10-$N10)/$O10,0)&lt;Assumptions!$B$5),"Check price/cost",""))))))</f>
        <v/>
      </c>
      <c r="T10">
        <f>Assumptions!$D$9</f>
        <v/>
      </c>
      <c r="U10">
        <f>Assumptions!$G$9</f>
        <v/>
      </c>
      <c r="V10">
        <f>Assumptions!$H$9</f>
        <v/>
      </c>
    </row>
    <row r="11" ht="28" customHeight="1">
      <c r="A11" s="18" t="inlineStr">
        <is>
          <t>FWO-26-007</t>
        </is>
      </c>
      <c r="B11" s="19" t="inlineStr">
        <is>
          <t>Fictional Kite String Offices</t>
        </is>
      </c>
      <c r="C11" s="19" t="inlineStr">
        <is>
          <t>Demo mini-split-07, 24,000 Btu/h</t>
        </is>
      </c>
      <c r="D11" s="18" t="n"/>
      <c r="E11" s="37" t="n">
        <v>46277</v>
      </c>
      <c r="F11" s="37" t="n"/>
      <c r="G11" s="37" t="n"/>
      <c r="H11" s="19" t="inlineStr">
        <is>
          <t>Review fictional comfort complaint and assign technician</t>
        </is>
      </c>
      <c r="I11" s="21" t="n"/>
      <c r="J11" s="18" t="n"/>
      <c r="K11" s="21" t="n"/>
      <c r="L11" s="22" t="n"/>
      <c r="M11" s="23">
        <f>IF($A11="","",IF($K11="","",IFERROR($K11*VLOOKUP($D11,Assumptions!$D$4:$E$9,2,FALSE),"")))</f>
        <v/>
      </c>
      <c r="N11" s="23">
        <f>IF($A11="","",IF(AND($L11="",$M11=""),"",SUM($L11:$M11)))</f>
        <v/>
      </c>
      <c r="O11" s="22" t="n"/>
      <c r="P11" s="18" t="inlineStr">
        <is>
          <t>Customer</t>
        </is>
      </c>
      <c r="Q11" s="18" t="inlineStr">
        <is>
          <t>Requested</t>
        </is>
      </c>
      <c r="R11" s="18" t="inlineStr">
        <is>
          <t>Not Ready</t>
        </is>
      </c>
      <c r="S11" s="24">
        <f>IF($A11="","",IF(AND($Q11="Completed",$G11=""),"Check completion date",IF(AND($Q11="Completed",OR($R11="",$R11="Not Ready")),"Check billing",IF(AND($Q11&lt;&gt;"Completed",$Q11&lt;&gt;"Canceled",$E11&lt;&gt;"",IFERROR(TODAY()-$E11,0)&gt;Assumptions!$B$4),"Check age",IF(AND($P11="Customer",$N11&lt;&gt;"",$N11&gt;0,OR($O11="",$O11=0)),"Check price",IF(AND($P11="Customer",IFERROR($O11&gt;0,FALSE),$N11&lt;&gt;"",IFERROR(($O11-$N11)/$O11,0)&lt;Assumptions!$B$5),"Check price/cost",""))))))</f>
        <v/>
      </c>
      <c r="U11">
        <f>Assumptions!$G$10</f>
        <v/>
      </c>
    </row>
    <row r="12" ht="28" customHeight="1">
      <c r="A12" s="18" t="inlineStr">
        <is>
          <t>FWO-26-008</t>
        </is>
      </c>
      <c r="B12" s="19" t="inlineStr">
        <is>
          <t>Fictional Sunset Model Homes</t>
        </is>
      </c>
      <c r="C12" s="19" t="inlineStr">
        <is>
          <t>Demo thermostat-08</t>
        </is>
      </c>
      <c r="D12" s="18" t="n"/>
      <c r="E12" s="37" t="n">
        <v>46262</v>
      </c>
      <c r="F12" s="37" t="n"/>
      <c r="G12" s="37" t="n"/>
      <c r="H12" s="19" t="inlineStr">
        <is>
          <t>Canceled fictional thermostat orientation request</t>
        </is>
      </c>
      <c r="I12" s="21" t="n">
        <v>0</v>
      </c>
      <c r="J12" s="18" t="inlineStr">
        <is>
          <t>service</t>
        </is>
      </c>
      <c r="K12" s="21" t="n">
        <v>0</v>
      </c>
      <c r="L12" s="22" t="n">
        <v>0</v>
      </c>
      <c r="M12" s="25">
        <f>IF($A12="","",IF($K12="","",IFERROR($K12*VLOOKUP($D12,Assumptions!$D$4:$E$9,2,FALSE),"")))</f>
        <v/>
      </c>
      <c r="N12" s="25">
        <f>IF($A12="","",IF(AND($L12="",$M12=""),"",SUM($L12:$M12)))</f>
        <v/>
      </c>
      <c r="O12" s="22" t="n">
        <v>0</v>
      </c>
      <c r="P12" s="18" t="inlineStr">
        <is>
          <t>No Charge</t>
        </is>
      </c>
      <c r="Q12" s="18" t="inlineStr">
        <is>
          <t>Canceled</t>
        </is>
      </c>
      <c r="R12" s="18" t="inlineStr">
        <is>
          <t>No Charge</t>
        </is>
      </c>
      <c r="S12" s="26">
        <f>IF($A12="","",IF(AND($Q12="Completed",$G12=""),"Check completion date",IF(AND($Q12="Completed",OR($R12="",$R12="Not Ready")),"Check billing",IF(AND($Q12&lt;&gt;"Completed",$Q12&lt;&gt;"Canceled",$E12&lt;&gt;"",IFERROR(TODAY()-$E12,0)&gt;Assumptions!$B$4),"Check age",IF(AND($P12="Customer",$N12&lt;&gt;"",$N12&gt;0,OR($O12="",$O12=0)),"Check price",IF(AND($P12="Customer",IFERROR($O12&gt;0,FALSE),$N12&lt;&gt;"",IFERROR(($O12-$N12)/$O12,0)&lt;Assumptions!$B$5),"Check price/cost",""))))))</f>
        <v/>
      </c>
    </row>
    <row r="13" ht="28" customHeight="1">
      <c r="A13" s="18" t="inlineStr">
        <is>
          <t>FWO-26-009</t>
        </is>
      </c>
      <c r="B13" s="19" t="inlineStr">
        <is>
          <t>Fictional Pebble Creek Theater</t>
        </is>
      </c>
      <c r="C13" s="19" t="inlineStr">
        <is>
          <t>Demo boiler-09, 120,000 Btu/h</t>
        </is>
      </c>
      <c r="D13" s="18" t="inlineStr">
        <is>
          <t>Fictional Avery Reed</t>
        </is>
      </c>
      <c r="E13" s="37" t="n">
        <v>46269</v>
      </c>
      <c r="F13" s="37" t="n">
        <v>46270</v>
      </c>
      <c r="G13" s="37" t="n">
        <v>46270</v>
      </c>
      <c r="H13" s="19" t="inlineStr">
        <is>
          <t>Replace one demo ignition control under fictional warranty</t>
        </is>
      </c>
      <c r="I13" s="21" t="n">
        <v>1</v>
      </c>
      <c r="J13" s="18" t="inlineStr">
        <is>
          <t>each</t>
        </is>
      </c>
      <c r="K13" s="21" t="n">
        <v>2.5</v>
      </c>
      <c r="L13" s="22" t="n">
        <v>210</v>
      </c>
      <c r="M13" s="23">
        <f>IF($A13="","",IF($K13="","",IFERROR($K13*VLOOKUP($D13,Assumptions!$D$4:$E$9,2,FALSE),"")))</f>
        <v/>
      </c>
      <c r="N13" s="23">
        <f>IF($A13="","",IF(AND($L13="",$M13=""),"",SUM($L13:$M13)))</f>
        <v/>
      </c>
      <c r="O13" s="22" t="n">
        <v>0</v>
      </c>
      <c r="P13" s="18" t="inlineStr">
        <is>
          <t>Warranty</t>
        </is>
      </c>
      <c r="Q13" s="18" t="inlineStr">
        <is>
          <t>Completed</t>
        </is>
      </c>
      <c r="R13" s="18" t="inlineStr">
        <is>
          <t>No Charge</t>
        </is>
      </c>
      <c r="S13" s="24">
        <f>IF($A13="","",IF(AND($Q13="Completed",$G13=""),"Check completion date",IF(AND($Q13="Completed",OR($R13="",$R13="Not Ready")),"Check billing",IF(AND($Q13&lt;&gt;"Completed",$Q13&lt;&gt;"Canceled",$E13&lt;&gt;"",IFERROR(TODAY()-$E13,0)&gt;Assumptions!$B$4),"Check age",IF(AND($P13="Customer",$N13&lt;&gt;"",$N13&gt;0,OR($O13="",$O13=0)),"Check price",IF(AND($P13="Customer",IFERROR($O13&gt;0,FALSE),$N13&lt;&gt;"",IFERROR(($O13-$N13)/$O13,0)&lt;Assumptions!$B$5),"Check price/cost",""))))))</f>
        <v/>
      </c>
    </row>
    <row r="14" ht="28" customHeight="1">
      <c r="A14" s="18" t="inlineStr">
        <is>
          <t>FWO-26-010</t>
        </is>
      </c>
      <c r="B14" s="19" t="inlineStr">
        <is>
          <t>Fictional Lantern Book Nook</t>
        </is>
      </c>
      <c r="C14" s="19" t="inlineStr">
        <is>
          <t>Demo condenser-10, 4-ton unit</t>
        </is>
      </c>
      <c r="D14" s="18" t="inlineStr">
        <is>
          <t>Fictional Jordan Pike</t>
        </is>
      </c>
      <c r="E14" s="37" t="n">
        <v>46272</v>
      </c>
      <c r="F14" s="37" t="n">
        <v>46275</v>
      </c>
      <c r="G14" s="37" t="n">
        <v>46275</v>
      </c>
      <c r="H14" s="19" t="inlineStr">
        <is>
          <t>Replace 18 ft of demo control wire and test operation</t>
        </is>
      </c>
      <c r="I14" s="21" t="n">
        <v>18</v>
      </c>
      <c r="J14" s="18" t="inlineStr">
        <is>
          <t>ft</t>
        </is>
      </c>
      <c r="K14" s="21" t="n">
        <v>1.75</v>
      </c>
      <c r="L14" s="22" t="n">
        <v>72</v>
      </c>
      <c r="M14" s="25">
        <f>IF($A14="","",IF($K14="","",IFERROR($K14*VLOOKUP($D14,Assumptions!$D$4:$E$9,2,FALSE),"")))</f>
        <v/>
      </c>
      <c r="N14" s="25">
        <f>IF($A14="","",IF(AND($L14="",$M14=""),"",SUM($L14:$M14)))</f>
        <v/>
      </c>
      <c r="O14" s="22" t="n">
        <v>390</v>
      </c>
      <c r="P14" s="18" t="inlineStr">
        <is>
          <t>Customer</t>
        </is>
      </c>
      <c r="Q14" s="18" t="inlineStr">
        <is>
          <t>Completed</t>
        </is>
      </c>
      <c r="R14" s="18" t="inlineStr">
        <is>
          <t>Not Ready</t>
        </is>
      </c>
      <c r="S14" s="26">
        <f>IF($A14="","",IF(AND($Q14="Completed",$G14=""),"Check completion date",IF(AND($Q14="Completed",OR($R14="",$R14="Not Ready")),"Check billing",IF(AND($Q14&lt;&gt;"Completed",$Q14&lt;&gt;"Canceled",$E14&lt;&gt;"",IFERROR(TODAY()-$E14,0)&gt;Assumptions!$B$4),"Check age",IF(AND($P14="Customer",$N14&lt;&gt;"",$N14&gt;0,OR($O14="",$O14=0)),"Check price",IF(AND($P14="Customer",IFERROR($O14&gt;0,FALSE),$N14&lt;&gt;"",IFERROR(($O14-$N14)/$O14,0)&lt;Assumptions!$B$5),"Check price/cost",""))))))</f>
        <v/>
      </c>
    </row>
    <row r="15" ht="28" customHeight="1">
      <c r="A15" s="18" t="n"/>
      <c r="B15" s="19" t="n"/>
      <c r="C15" s="19" t="n"/>
      <c r="D15" s="18" t="n"/>
      <c r="E15" s="37" t="n"/>
      <c r="F15" s="37" t="n"/>
      <c r="G15" s="37" t="n"/>
      <c r="H15" s="19" t="n"/>
      <c r="I15" s="21" t="n"/>
      <c r="J15" s="18" t="n"/>
      <c r="K15" s="21" t="n"/>
      <c r="L15" s="22" t="n"/>
      <c r="M15" s="23">
        <f>IF($A15="","",IF($K15="","",IFERROR($K15*VLOOKUP($D15,Assumptions!$D$4:$E$9,2,FALSE),"")))</f>
        <v/>
      </c>
      <c r="N15" s="23">
        <f>IF($A15="","",IF(AND($L15="",$M15=""),"",SUM($L15:$M15)))</f>
        <v/>
      </c>
      <c r="O15" s="22" t="n"/>
      <c r="P15" s="18" t="n"/>
      <c r="Q15" s="18" t="n"/>
      <c r="R15" s="18" t="n"/>
      <c r="S15" s="24">
        <f>IF($A15="","",IF(AND($Q15="Completed",$G15=""),"Check completion date",IF(AND($Q15="Completed",OR($R15="",$R15="Not Ready")),"Check billing",IF(AND($Q15&lt;&gt;"Completed",$Q15&lt;&gt;"Canceled",$E15&lt;&gt;"",IFERROR(TODAY()-$E15,0)&gt;Assumptions!$B$4),"Check age",IF(AND($P15="Customer",$N15&lt;&gt;"",$N15&gt;0,OR($O15="",$O15=0)),"Check price",IF(AND($P15="Customer",IFERROR($O15&gt;0,FALSE),$N15&lt;&gt;"",IFERROR(($O15-$N15)/$O15,0)&lt;Assumptions!$B$5),"Check price/cost",""))))))</f>
        <v/>
      </c>
    </row>
    <row r="16" ht="28" customHeight="1">
      <c r="A16" s="18" t="n"/>
      <c r="B16" s="19" t="n"/>
      <c r="C16" s="19" t="n"/>
      <c r="D16" s="18" t="n"/>
      <c r="E16" s="37" t="n"/>
      <c r="F16" s="37" t="n"/>
      <c r="G16" s="37" t="n"/>
      <c r="H16" s="19" t="n"/>
      <c r="I16" s="21" t="n"/>
      <c r="J16" s="18" t="n"/>
      <c r="K16" s="21" t="n"/>
      <c r="L16" s="22" t="n"/>
      <c r="M16" s="25">
        <f>IF($A16="","",IF($K16="","",IFERROR($K16*VLOOKUP($D16,Assumptions!$D$4:$E$9,2,FALSE),"")))</f>
        <v/>
      </c>
      <c r="N16" s="25">
        <f>IF($A16="","",IF(AND($L16="",$M16=""),"",SUM($L16:$M16)))</f>
        <v/>
      </c>
      <c r="O16" s="22" t="n"/>
      <c r="P16" s="18" t="n"/>
      <c r="Q16" s="18" t="n"/>
      <c r="R16" s="18" t="n"/>
      <c r="S16" s="26">
        <f>IF($A16="","",IF(AND($Q16="Completed",$G16=""),"Check completion date",IF(AND($Q16="Completed",OR($R16="",$R16="Not Ready")),"Check billing",IF(AND($Q16&lt;&gt;"Completed",$Q16&lt;&gt;"Canceled",$E16&lt;&gt;"",IFERROR(TODAY()-$E16,0)&gt;Assumptions!$B$4),"Check age",IF(AND($P16="Customer",$N16&lt;&gt;"",$N16&gt;0,OR($O16="",$O16=0)),"Check price",IF(AND($P16="Customer",IFERROR($O16&gt;0,FALSE),$N16&lt;&gt;"",IFERROR(($O16-$N16)/$O16,0)&lt;Assumptions!$B$5),"Check price/cost",""))))))</f>
        <v/>
      </c>
    </row>
    <row r="17" ht="28" customHeight="1">
      <c r="A17" s="18" t="n"/>
      <c r="B17" s="19" t="n"/>
      <c r="C17" s="19" t="n"/>
      <c r="D17" s="18" t="n"/>
      <c r="E17" s="37" t="n"/>
      <c r="F17" s="37" t="n"/>
      <c r="G17" s="37" t="n"/>
      <c r="H17" s="19" t="n"/>
      <c r="I17" s="21" t="n"/>
      <c r="J17" s="18" t="n"/>
      <c r="K17" s="21" t="n"/>
      <c r="L17" s="22" t="n"/>
      <c r="M17" s="23">
        <f>IF($A17="","",IF($K17="","",IFERROR($K17*VLOOKUP($D17,Assumptions!$D$4:$E$9,2,FALSE),"")))</f>
        <v/>
      </c>
      <c r="N17" s="23">
        <f>IF($A17="","",IF(AND($L17="",$M17=""),"",SUM($L17:$M17)))</f>
        <v/>
      </c>
      <c r="O17" s="22" t="n"/>
      <c r="P17" s="18" t="n"/>
      <c r="Q17" s="18" t="n"/>
      <c r="R17" s="18" t="n"/>
      <c r="S17" s="24">
        <f>IF($A17="","",IF(AND($Q17="Completed",$G17=""),"Check completion date",IF(AND($Q17="Completed",OR($R17="",$R17="Not Ready")),"Check billing",IF(AND($Q17&lt;&gt;"Completed",$Q17&lt;&gt;"Canceled",$E17&lt;&gt;"",IFERROR(TODAY()-$E17,0)&gt;Assumptions!$B$4),"Check age",IF(AND($P17="Customer",$N17&lt;&gt;"",$N17&gt;0,OR($O17="",$O17=0)),"Check price",IF(AND($P17="Customer",IFERROR($O17&gt;0,FALSE),$N17&lt;&gt;"",IFERROR(($O17-$N17)/$O17,0)&lt;Assumptions!$B$5),"Check price/cost",""))))))</f>
        <v/>
      </c>
    </row>
    <row r="18" ht="28" customHeight="1">
      <c r="A18" s="18" t="n"/>
      <c r="B18" s="19" t="n"/>
      <c r="C18" s="19" t="n"/>
      <c r="D18" s="18" t="n"/>
      <c r="E18" s="37" t="n"/>
      <c r="F18" s="37" t="n"/>
      <c r="G18" s="37" t="n"/>
      <c r="H18" s="19" t="n"/>
      <c r="I18" s="21" t="n"/>
      <c r="J18" s="18" t="n"/>
      <c r="K18" s="21" t="n"/>
      <c r="L18" s="22" t="n"/>
      <c r="M18" s="25">
        <f>IF($A18="","",IF($K18="","",IFERROR($K18*VLOOKUP($D18,Assumptions!$D$4:$E$9,2,FALSE),"")))</f>
        <v/>
      </c>
      <c r="N18" s="25">
        <f>IF($A18="","",IF(AND($L18="",$M18=""),"",SUM($L18:$M18)))</f>
        <v/>
      </c>
      <c r="O18" s="22" t="n"/>
      <c r="P18" s="18" t="n"/>
      <c r="Q18" s="18" t="n"/>
      <c r="R18" s="18" t="n"/>
      <c r="S18" s="26">
        <f>IF($A18="","",IF(AND($Q18="Completed",$G18=""),"Check completion date",IF(AND($Q18="Completed",OR($R18="",$R18="Not Ready")),"Check billing",IF(AND($Q18&lt;&gt;"Completed",$Q18&lt;&gt;"Canceled",$E18&lt;&gt;"",IFERROR(TODAY()-$E18,0)&gt;Assumptions!$B$4),"Check age",IF(AND($P18="Customer",$N18&lt;&gt;"",$N18&gt;0,OR($O18="",$O18=0)),"Check price",IF(AND($P18="Customer",IFERROR($O18&gt;0,FALSE),$N18&lt;&gt;"",IFERROR(($O18-$N18)/$O18,0)&lt;Assumptions!$B$5),"Check price/cost",""))))))</f>
        <v/>
      </c>
    </row>
    <row r="19" ht="28" customHeight="1">
      <c r="A19" s="18" t="n"/>
      <c r="B19" s="19" t="n"/>
      <c r="C19" s="19" t="n"/>
      <c r="D19" s="18" t="n"/>
      <c r="E19" s="37" t="n"/>
      <c r="F19" s="37" t="n"/>
      <c r="G19" s="37" t="n"/>
      <c r="H19" s="19" t="n"/>
      <c r="I19" s="21" t="n"/>
      <c r="J19" s="18" t="n"/>
      <c r="K19" s="21" t="n"/>
      <c r="L19" s="22" t="n"/>
      <c r="M19" s="23">
        <f>IF($A19="","",IF($K19="","",IFERROR($K19*VLOOKUP($D19,Assumptions!$D$4:$E$9,2,FALSE),"")))</f>
        <v/>
      </c>
      <c r="N19" s="23">
        <f>IF($A19="","",IF(AND($L19="",$M19=""),"",SUM($L19:$M19)))</f>
        <v/>
      </c>
      <c r="O19" s="22" t="n"/>
      <c r="P19" s="18" t="n"/>
      <c r="Q19" s="18" t="n"/>
      <c r="R19" s="18" t="n"/>
      <c r="S19" s="24">
        <f>IF($A19="","",IF(AND($Q19="Completed",$G19=""),"Check completion date",IF(AND($Q19="Completed",OR($R19="",$R19="Not Ready")),"Check billing",IF(AND($Q19&lt;&gt;"Completed",$Q19&lt;&gt;"Canceled",$E19&lt;&gt;"",IFERROR(TODAY()-$E19,0)&gt;Assumptions!$B$4),"Check age",IF(AND($P19="Customer",$N19&lt;&gt;"",$N19&gt;0,OR($O19="",$O19=0)),"Check price",IF(AND($P19="Customer",IFERROR($O19&gt;0,FALSE),$N19&lt;&gt;"",IFERROR(($O19-$N19)/$O19,0)&lt;Assumptions!$B$5),"Check price/cost",""))))))</f>
        <v/>
      </c>
    </row>
    <row r="20" ht="28" customHeight="1">
      <c r="A20" s="18" t="n"/>
      <c r="B20" s="19" t="n"/>
      <c r="C20" s="19" t="n"/>
      <c r="D20" s="18" t="n"/>
      <c r="E20" s="37" t="n"/>
      <c r="F20" s="37" t="n"/>
      <c r="G20" s="37" t="n"/>
      <c r="H20" s="19" t="n"/>
      <c r="I20" s="21" t="n"/>
      <c r="J20" s="18" t="n"/>
      <c r="K20" s="21" t="n"/>
      <c r="L20" s="22" t="n"/>
      <c r="M20" s="25">
        <f>IF($A20="","",IF($K20="","",IFERROR($K20*VLOOKUP($D20,Assumptions!$D$4:$E$9,2,FALSE),"")))</f>
        <v/>
      </c>
      <c r="N20" s="25">
        <f>IF($A20="","",IF(AND($L20="",$M20=""),"",SUM($L20:$M20)))</f>
        <v/>
      </c>
      <c r="O20" s="22" t="n"/>
      <c r="P20" s="18" t="n"/>
      <c r="Q20" s="18" t="n"/>
      <c r="R20" s="18" t="n"/>
      <c r="S20" s="26">
        <f>IF($A20="","",IF(AND($Q20="Completed",$G20=""),"Check completion date",IF(AND($Q20="Completed",OR($R20="",$R20="Not Ready")),"Check billing",IF(AND($Q20&lt;&gt;"Completed",$Q20&lt;&gt;"Canceled",$E20&lt;&gt;"",IFERROR(TODAY()-$E20,0)&gt;Assumptions!$B$4),"Check age",IF(AND($P20="Customer",$N20&lt;&gt;"",$N20&gt;0,OR($O20="",$O20=0)),"Check price",IF(AND($P20="Customer",IFERROR($O20&gt;0,FALSE),$N20&lt;&gt;"",IFERROR(($O20-$N20)/$O20,0)&lt;Assumptions!$B$5),"Check price/cost",""))))))</f>
        <v/>
      </c>
    </row>
    <row r="21" ht="28" customHeight="1">
      <c r="A21" s="18" t="n"/>
      <c r="B21" s="19" t="n"/>
      <c r="C21" s="19" t="n"/>
      <c r="D21" s="18" t="n"/>
      <c r="E21" s="37" t="n"/>
      <c r="F21" s="37" t="n"/>
      <c r="G21" s="37" t="n"/>
      <c r="H21" s="19" t="n"/>
      <c r="I21" s="21" t="n"/>
      <c r="J21" s="18" t="n"/>
      <c r="K21" s="21" t="n"/>
      <c r="L21" s="22" t="n"/>
      <c r="M21" s="23">
        <f>IF($A21="","",IF($K21="","",IFERROR($K21*VLOOKUP($D21,Assumptions!$D$4:$E$9,2,FALSE),"")))</f>
        <v/>
      </c>
      <c r="N21" s="23">
        <f>IF($A21="","",IF(AND($L21="",$M21=""),"",SUM($L21:$M21)))</f>
        <v/>
      </c>
      <c r="O21" s="22" t="n"/>
      <c r="P21" s="18" t="n"/>
      <c r="Q21" s="18" t="n"/>
      <c r="R21" s="18" t="n"/>
      <c r="S21" s="24">
        <f>IF($A21="","",IF(AND($Q21="Completed",$G21=""),"Check completion date",IF(AND($Q21="Completed",OR($R21="",$R21="Not Ready")),"Check billing",IF(AND($Q21&lt;&gt;"Completed",$Q21&lt;&gt;"Canceled",$E21&lt;&gt;"",IFERROR(TODAY()-$E21,0)&gt;Assumptions!$B$4),"Check age",IF(AND($P21="Customer",$N21&lt;&gt;"",$N21&gt;0,OR($O21="",$O21=0)),"Check price",IF(AND($P21="Customer",IFERROR($O21&gt;0,FALSE),$N21&lt;&gt;"",IFERROR(($O21-$N21)/$O21,0)&lt;Assumptions!$B$5),"Check price/cost",""))))))</f>
        <v/>
      </c>
    </row>
    <row r="22" ht="28" customHeight="1">
      <c r="A22" s="18" t="n"/>
      <c r="B22" s="19" t="n"/>
      <c r="C22" s="19" t="n"/>
      <c r="D22" s="18" t="n"/>
      <c r="E22" s="37" t="n"/>
      <c r="F22" s="37" t="n"/>
      <c r="G22" s="37" t="n"/>
      <c r="H22" s="19" t="n"/>
      <c r="I22" s="21" t="n"/>
      <c r="J22" s="18" t="n"/>
      <c r="K22" s="21" t="n"/>
      <c r="L22" s="22" t="n"/>
      <c r="M22" s="25">
        <f>IF($A22="","",IF($K22="","",IFERROR($K22*VLOOKUP($D22,Assumptions!$D$4:$E$9,2,FALSE),"")))</f>
        <v/>
      </c>
      <c r="N22" s="25">
        <f>IF($A22="","",IF(AND($L22="",$M22=""),"",SUM($L22:$M22)))</f>
        <v/>
      </c>
      <c r="O22" s="22" t="n"/>
      <c r="P22" s="18" t="n"/>
      <c r="Q22" s="18" t="n"/>
      <c r="R22" s="18" t="n"/>
      <c r="S22" s="26">
        <f>IF($A22="","",IF(AND($Q22="Completed",$G22=""),"Check completion date",IF(AND($Q22="Completed",OR($R22="",$R22="Not Ready")),"Check billing",IF(AND($Q22&lt;&gt;"Completed",$Q22&lt;&gt;"Canceled",$E22&lt;&gt;"",IFERROR(TODAY()-$E22,0)&gt;Assumptions!$B$4),"Check age",IF(AND($P22="Customer",$N22&lt;&gt;"",$N22&gt;0,OR($O22="",$O22=0)),"Check price",IF(AND($P22="Customer",IFERROR($O22&gt;0,FALSE),$N22&lt;&gt;"",IFERROR(($O22-$N22)/$O22,0)&lt;Assumptions!$B$5),"Check price/cost",""))))))</f>
        <v/>
      </c>
    </row>
    <row r="23" ht="28" customHeight="1">
      <c r="A23" s="18" t="n"/>
      <c r="B23" s="19" t="n"/>
      <c r="C23" s="19" t="n"/>
      <c r="D23" s="18" t="n"/>
      <c r="E23" s="37" t="n"/>
      <c r="F23" s="37" t="n"/>
      <c r="G23" s="37" t="n"/>
      <c r="H23" s="19" t="n"/>
      <c r="I23" s="21" t="n"/>
      <c r="J23" s="18" t="n"/>
      <c r="K23" s="21" t="n"/>
      <c r="L23" s="22" t="n"/>
      <c r="M23" s="23">
        <f>IF($A23="","",IF($K23="","",IFERROR($K23*VLOOKUP($D23,Assumptions!$D$4:$E$9,2,FALSE),"")))</f>
        <v/>
      </c>
      <c r="N23" s="23">
        <f>IF($A23="","",IF(AND($L23="",$M23=""),"",SUM($L23:$M23)))</f>
        <v/>
      </c>
      <c r="O23" s="22" t="n"/>
      <c r="P23" s="18" t="n"/>
      <c r="Q23" s="18" t="n"/>
      <c r="R23" s="18" t="n"/>
      <c r="S23" s="24">
        <f>IF($A23="","",IF(AND($Q23="Completed",$G23=""),"Check completion date",IF(AND($Q23="Completed",OR($R23="",$R23="Not Ready")),"Check billing",IF(AND($Q23&lt;&gt;"Completed",$Q23&lt;&gt;"Canceled",$E23&lt;&gt;"",IFERROR(TODAY()-$E23,0)&gt;Assumptions!$B$4),"Check age",IF(AND($P23="Customer",$N23&lt;&gt;"",$N23&gt;0,OR($O23="",$O23=0)),"Check price",IF(AND($P23="Customer",IFERROR($O23&gt;0,FALSE),$N23&lt;&gt;"",IFERROR(($O23-$N23)/$O23,0)&lt;Assumptions!$B$5),"Check price/cost",""))))))</f>
        <v/>
      </c>
    </row>
    <row r="24" ht="28" customHeight="1">
      <c r="A24" s="18" t="n"/>
      <c r="B24" s="19" t="n"/>
      <c r="C24" s="19" t="n"/>
      <c r="D24" s="18" t="n"/>
      <c r="E24" s="37" t="n"/>
      <c r="F24" s="37" t="n"/>
      <c r="G24" s="37" t="n"/>
      <c r="H24" s="19" t="n"/>
      <c r="I24" s="21" t="n"/>
      <c r="J24" s="18" t="n"/>
      <c r="K24" s="21" t="n"/>
      <c r="L24" s="22" t="n"/>
      <c r="M24" s="25">
        <f>IF($A24="","",IF($K24="","",IFERROR($K24*VLOOKUP($D24,Assumptions!$D$4:$E$9,2,FALSE),"")))</f>
        <v/>
      </c>
      <c r="N24" s="25">
        <f>IF($A24="","",IF(AND($L24="",$M24=""),"",SUM($L24:$M24)))</f>
        <v/>
      </c>
      <c r="O24" s="22" t="n"/>
      <c r="P24" s="18" t="n"/>
      <c r="Q24" s="18" t="n"/>
      <c r="R24" s="18" t="n"/>
      <c r="S24" s="26">
        <f>IF($A24="","",IF(AND($Q24="Completed",$G24=""),"Check completion date",IF(AND($Q24="Completed",OR($R24="",$R24="Not Ready")),"Check billing",IF(AND($Q24&lt;&gt;"Completed",$Q24&lt;&gt;"Canceled",$E24&lt;&gt;"",IFERROR(TODAY()-$E24,0)&gt;Assumptions!$B$4),"Check age",IF(AND($P24="Customer",$N24&lt;&gt;"",$N24&gt;0,OR($O24="",$O24=0)),"Check price",IF(AND($P24="Customer",IFERROR($O24&gt;0,FALSE),$N24&lt;&gt;"",IFERROR(($O24-$N24)/$O24,0)&lt;Assumptions!$B$5),"Check price/cost",""))))))</f>
        <v/>
      </c>
    </row>
    <row r="25" ht="28" customHeight="1">
      <c r="A25" s="18" t="n"/>
      <c r="B25" s="19" t="n"/>
      <c r="C25" s="19" t="n"/>
      <c r="D25" s="18" t="n"/>
      <c r="E25" s="37" t="n"/>
      <c r="F25" s="37" t="n"/>
      <c r="G25" s="37" t="n"/>
      <c r="H25" s="19" t="n"/>
      <c r="I25" s="21" t="n"/>
      <c r="J25" s="18" t="n"/>
      <c r="K25" s="21" t="n"/>
      <c r="L25" s="22" t="n"/>
      <c r="M25" s="23">
        <f>IF($A25="","",IF($K25="","",IFERROR($K25*VLOOKUP($D25,Assumptions!$D$4:$E$9,2,FALSE),"")))</f>
        <v/>
      </c>
      <c r="N25" s="23">
        <f>IF($A25="","",IF(AND($L25="",$M25=""),"",SUM($L25:$M25)))</f>
        <v/>
      </c>
      <c r="O25" s="22" t="n"/>
      <c r="P25" s="18" t="n"/>
      <c r="Q25" s="18" t="n"/>
      <c r="R25" s="18" t="n"/>
      <c r="S25" s="24">
        <f>IF($A25="","",IF(AND($Q25="Completed",$G25=""),"Check completion date",IF(AND($Q25="Completed",OR($R25="",$R25="Not Ready")),"Check billing",IF(AND($Q25&lt;&gt;"Completed",$Q25&lt;&gt;"Canceled",$E25&lt;&gt;"",IFERROR(TODAY()-$E25,0)&gt;Assumptions!$B$4),"Check age",IF(AND($P25="Customer",$N25&lt;&gt;"",$N25&gt;0,OR($O25="",$O25=0)),"Check price",IF(AND($P25="Customer",IFERROR($O25&gt;0,FALSE),$N25&lt;&gt;"",IFERROR(($O25-$N25)/$O25,0)&lt;Assumptions!$B$5),"Check price/cost",""))))))</f>
        <v/>
      </c>
    </row>
    <row r="26" ht="28" customHeight="1">
      <c r="A26" s="18" t="n"/>
      <c r="B26" s="19" t="n"/>
      <c r="C26" s="19" t="n"/>
      <c r="D26" s="18" t="n"/>
      <c r="E26" s="37" t="n"/>
      <c r="F26" s="37" t="n"/>
      <c r="G26" s="37" t="n"/>
      <c r="H26" s="19" t="n"/>
      <c r="I26" s="21" t="n"/>
      <c r="J26" s="18" t="n"/>
      <c r="K26" s="21" t="n"/>
      <c r="L26" s="22" t="n"/>
      <c r="M26" s="25">
        <f>IF($A26="","",IF($K26="","",IFERROR($K26*VLOOKUP($D26,Assumptions!$D$4:$E$9,2,FALSE),"")))</f>
        <v/>
      </c>
      <c r="N26" s="25">
        <f>IF($A26="","",IF(AND($L26="",$M26=""),"",SUM($L26:$M26)))</f>
        <v/>
      </c>
      <c r="O26" s="22" t="n"/>
      <c r="P26" s="18" t="n"/>
      <c r="Q26" s="18" t="n"/>
      <c r="R26" s="18" t="n"/>
      <c r="S26" s="26">
        <f>IF($A26="","",IF(AND($Q26="Completed",$G26=""),"Check completion date",IF(AND($Q26="Completed",OR($R26="",$R26="Not Ready")),"Check billing",IF(AND($Q26&lt;&gt;"Completed",$Q26&lt;&gt;"Canceled",$E26&lt;&gt;"",IFERROR(TODAY()-$E26,0)&gt;Assumptions!$B$4),"Check age",IF(AND($P26="Customer",$N26&lt;&gt;"",$N26&gt;0,OR($O26="",$O26=0)),"Check price",IF(AND($P26="Customer",IFERROR($O26&gt;0,FALSE),$N26&lt;&gt;"",IFERROR(($O26-$N26)/$O26,0)&lt;Assumptions!$B$5),"Check price/cost",""))))))</f>
        <v/>
      </c>
    </row>
    <row r="27" ht="28" customHeight="1">
      <c r="A27" s="18" t="n"/>
      <c r="B27" s="19" t="n"/>
      <c r="C27" s="19" t="n"/>
      <c r="D27" s="18" t="n"/>
      <c r="E27" s="37" t="n"/>
      <c r="F27" s="37" t="n"/>
      <c r="G27" s="37" t="n"/>
      <c r="H27" s="19" t="n"/>
      <c r="I27" s="21" t="n"/>
      <c r="J27" s="18" t="n"/>
      <c r="K27" s="21" t="n"/>
      <c r="L27" s="22" t="n"/>
      <c r="M27" s="23">
        <f>IF($A27="","",IF($K27="","",IFERROR($K27*VLOOKUP($D27,Assumptions!$D$4:$E$9,2,FALSE),"")))</f>
        <v/>
      </c>
      <c r="N27" s="23">
        <f>IF($A27="","",IF(AND($L27="",$M27=""),"",SUM($L27:$M27)))</f>
        <v/>
      </c>
      <c r="O27" s="22" t="n"/>
      <c r="P27" s="18" t="n"/>
      <c r="Q27" s="18" t="n"/>
      <c r="R27" s="18" t="n"/>
      <c r="S27" s="24">
        <f>IF($A27="","",IF(AND($Q27="Completed",$G27=""),"Check completion date",IF(AND($Q27="Completed",OR($R27="",$R27="Not Ready")),"Check billing",IF(AND($Q27&lt;&gt;"Completed",$Q27&lt;&gt;"Canceled",$E27&lt;&gt;"",IFERROR(TODAY()-$E27,0)&gt;Assumptions!$B$4),"Check age",IF(AND($P27="Customer",$N27&lt;&gt;"",$N27&gt;0,OR($O27="",$O27=0)),"Check price",IF(AND($P27="Customer",IFERROR($O27&gt;0,FALSE),$N27&lt;&gt;"",IFERROR(($O27-$N27)/$O27,0)&lt;Assumptions!$B$5),"Check price/cost",""))))))</f>
        <v/>
      </c>
    </row>
    <row r="28" ht="28" customHeight="1">
      <c r="A28" s="18" t="n"/>
      <c r="B28" s="19" t="n"/>
      <c r="C28" s="19" t="n"/>
      <c r="D28" s="18" t="n"/>
      <c r="E28" s="37" t="n"/>
      <c r="F28" s="37" t="n"/>
      <c r="G28" s="37" t="n"/>
      <c r="H28" s="19" t="n"/>
      <c r="I28" s="21" t="n"/>
      <c r="J28" s="18" t="n"/>
      <c r="K28" s="21" t="n"/>
      <c r="L28" s="22" t="n"/>
      <c r="M28" s="25">
        <f>IF($A28="","",IF($K28="","",IFERROR($K28*VLOOKUP($D28,Assumptions!$D$4:$E$9,2,FALSE),"")))</f>
        <v/>
      </c>
      <c r="N28" s="25">
        <f>IF($A28="","",IF(AND($L28="",$M28=""),"",SUM($L28:$M28)))</f>
        <v/>
      </c>
      <c r="O28" s="22" t="n"/>
      <c r="P28" s="18" t="n"/>
      <c r="Q28" s="18" t="n"/>
      <c r="R28" s="18" t="n"/>
      <c r="S28" s="26">
        <f>IF($A28="","",IF(AND($Q28="Completed",$G28=""),"Check completion date",IF(AND($Q28="Completed",OR($R28="",$R28="Not Ready")),"Check billing",IF(AND($Q28&lt;&gt;"Completed",$Q28&lt;&gt;"Canceled",$E28&lt;&gt;"",IFERROR(TODAY()-$E28,0)&gt;Assumptions!$B$4),"Check age",IF(AND($P28="Customer",$N28&lt;&gt;"",$N28&gt;0,OR($O28="",$O28=0)),"Check price",IF(AND($P28="Customer",IFERROR($O28&gt;0,FALSE),$N28&lt;&gt;"",IFERROR(($O28-$N28)/$O28,0)&lt;Assumptions!$B$5),"Check price/cost",""))))))</f>
        <v/>
      </c>
    </row>
    <row r="29" ht="28" customHeight="1">
      <c r="A29" s="18" t="n"/>
      <c r="B29" s="19" t="n"/>
      <c r="C29" s="19" t="n"/>
      <c r="D29" s="18" t="n"/>
      <c r="E29" s="37" t="n"/>
      <c r="F29" s="37" t="n"/>
      <c r="G29" s="37" t="n"/>
      <c r="H29" s="19" t="n"/>
      <c r="I29" s="21" t="n"/>
      <c r="J29" s="18" t="n"/>
      <c r="K29" s="21" t="n"/>
      <c r="L29" s="22" t="n"/>
      <c r="M29" s="23">
        <f>IF($A29="","",IF($K29="","",IFERROR($K29*VLOOKUP($D29,Assumptions!$D$4:$E$9,2,FALSE),"")))</f>
        <v/>
      </c>
      <c r="N29" s="23">
        <f>IF($A29="","",IF(AND($L29="",$M29=""),"",SUM($L29:$M29)))</f>
        <v/>
      </c>
      <c r="O29" s="22" t="n"/>
      <c r="P29" s="18" t="n"/>
      <c r="Q29" s="18" t="n"/>
      <c r="R29" s="18" t="n"/>
      <c r="S29" s="24">
        <f>IF($A29="","",IF(AND($Q29="Completed",$G29=""),"Check completion date",IF(AND($Q29="Completed",OR($R29="",$R29="Not Ready")),"Check billing",IF(AND($Q29&lt;&gt;"Completed",$Q29&lt;&gt;"Canceled",$E29&lt;&gt;"",IFERROR(TODAY()-$E29,0)&gt;Assumptions!$B$4),"Check age",IF(AND($P29="Customer",$N29&lt;&gt;"",$N29&gt;0,OR($O29="",$O29=0)),"Check price",IF(AND($P29="Customer",IFERROR($O29&gt;0,FALSE),$N29&lt;&gt;"",IFERROR(($O29-$N29)/$O29,0)&lt;Assumptions!$B$5),"Check price/cost",""))))))</f>
        <v/>
      </c>
    </row>
    <row r="30" ht="28" customHeight="1">
      <c r="A30" s="18" t="n"/>
      <c r="B30" s="19" t="n"/>
      <c r="C30" s="19" t="n"/>
      <c r="D30" s="18" t="n"/>
      <c r="E30" s="37" t="n"/>
      <c r="F30" s="37" t="n"/>
      <c r="G30" s="37" t="n"/>
      <c r="H30" s="19" t="n"/>
      <c r="I30" s="21" t="n"/>
      <c r="J30" s="18" t="n"/>
      <c r="K30" s="21" t="n"/>
      <c r="L30" s="22" t="n"/>
      <c r="M30" s="25">
        <f>IF($A30="","",IF($K30="","",IFERROR($K30*VLOOKUP($D30,Assumptions!$D$4:$E$9,2,FALSE),"")))</f>
        <v/>
      </c>
      <c r="N30" s="25">
        <f>IF($A30="","",IF(AND($L30="",$M30=""),"",SUM($L30:$M30)))</f>
        <v/>
      </c>
      <c r="O30" s="22" t="n"/>
      <c r="P30" s="18" t="n"/>
      <c r="Q30" s="18" t="n"/>
      <c r="R30" s="18" t="n"/>
      <c r="S30" s="26">
        <f>IF($A30="","",IF(AND($Q30="Completed",$G30=""),"Check completion date",IF(AND($Q30="Completed",OR($R30="",$R30="Not Ready")),"Check billing",IF(AND($Q30&lt;&gt;"Completed",$Q30&lt;&gt;"Canceled",$E30&lt;&gt;"",IFERROR(TODAY()-$E30,0)&gt;Assumptions!$B$4),"Check age",IF(AND($P30="Customer",$N30&lt;&gt;"",$N30&gt;0,OR($O30="",$O30=0)),"Check price",IF(AND($P30="Customer",IFERROR($O30&gt;0,FALSE),$N30&lt;&gt;"",IFERROR(($O30-$N30)/$O30,0)&lt;Assumptions!$B$5),"Check price/cost",""))))))</f>
        <v/>
      </c>
    </row>
    <row r="31" ht="28" customHeight="1">
      <c r="A31" s="18" t="n"/>
      <c r="B31" s="19" t="n"/>
      <c r="C31" s="19" t="n"/>
      <c r="D31" s="18" t="n"/>
      <c r="E31" s="37" t="n"/>
      <c r="F31" s="37" t="n"/>
      <c r="G31" s="37" t="n"/>
      <c r="H31" s="19" t="n"/>
      <c r="I31" s="21" t="n"/>
      <c r="J31" s="18" t="n"/>
      <c r="K31" s="21" t="n"/>
      <c r="L31" s="22" t="n"/>
      <c r="M31" s="23">
        <f>IF($A31="","",IF($K31="","",IFERROR($K31*VLOOKUP($D31,Assumptions!$D$4:$E$9,2,FALSE),"")))</f>
        <v/>
      </c>
      <c r="N31" s="23">
        <f>IF($A31="","",IF(AND($L31="",$M31=""),"",SUM($L31:$M31)))</f>
        <v/>
      </c>
      <c r="O31" s="22" t="n"/>
      <c r="P31" s="18" t="n"/>
      <c r="Q31" s="18" t="n"/>
      <c r="R31" s="18" t="n"/>
      <c r="S31" s="24">
        <f>IF($A31="","",IF(AND($Q31="Completed",$G31=""),"Check completion date",IF(AND($Q31="Completed",OR($R31="",$R31="Not Ready")),"Check billing",IF(AND($Q31&lt;&gt;"Completed",$Q31&lt;&gt;"Canceled",$E31&lt;&gt;"",IFERROR(TODAY()-$E31,0)&gt;Assumptions!$B$4),"Check age",IF(AND($P31="Customer",$N31&lt;&gt;"",$N31&gt;0,OR($O31="",$O31=0)),"Check price",IF(AND($P31="Customer",IFERROR($O31&gt;0,FALSE),$N31&lt;&gt;"",IFERROR(($O31-$N31)/$O31,0)&lt;Assumptions!$B$5),"Check price/cost",""))))))</f>
        <v/>
      </c>
    </row>
    <row r="32" ht="28" customHeight="1">
      <c r="A32" s="18" t="n"/>
      <c r="B32" s="19" t="n"/>
      <c r="C32" s="19" t="n"/>
      <c r="D32" s="18" t="n"/>
      <c r="E32" s="37" t="n"/>
      <c r="F32" s="37" t="n"/>
      <c r="G32" s="37" t="n"/>
      <c r="H32" s="19" t="n"/>
      <c r="I32" s="21" t="n"/>
      <c r="J32" s="18" t="n"/>
      <c r="K32" s="21" t="n"/>
      <c r="L32" s="22" t="n"/>
      <c r="M32" s="25">
        <f>IF($A32="","",IF($K32="","",IFERROR($K32*VLOOKUP($D32,Assumptions!$D$4:$E$9,2,FALSE),"")))</f>
        <v/>
      </c>
      <c r="N32" s="25">
        <f>IF($A32="","",IF(AND($L32="",$M32=""),"",SUM($L32:$M32)))</f>
        <v/>
      </c>
      <c r="O32" s="22" t="n"/>
      <c r="P32" s="18" t="n"/>
      <c r="Q32" s="18" t="n"/>
      <c r="R32" s="18" t="n"/>
      <c r="S32" s="26">
        <f>IF($A32="","",IF(AND($Q32="Completed",$G32=""),"Check completion date",IF(AND($Q32="Completed",OR($R32="",$R32="Not Ready")),"Check billing",IF(AND($Q32&lt;&gt;"Completed",$Q32&lt;&gt;"Canceled",$E32&lt;&gt;"",IFERROR(TODAY()-$E32,0)&gt;Assumptions!$B$4),"Check age",IF(AND($P32="Customer",$N32&lt;&gt;"",$N32&gt;0,OR($O32="",$O32=0)),"Check price",IF(AND($P32="Customer",IFERROR($O32&gt;0,FALSE),$N32&lt;&gt;"",IFERROR(($O32-$N32)/$O32,0)&lt;Assumptions!$B$5),"Check price/cost",""))))))</f>
        <v/>
      </c>
    </row>
    <row r="33" ht="28" customHeight="1">
      <c r="A33" s="18" t="n"/>
      <c r="B33" s="19" t="n"/>
      <c r="C33" s="19" t="n"/>
      <c r="D33" s="18" t="n"/>
      <c r="E33" s="37" t="n"/>
      <c r="F33" s="37" t="n"/>
      <c r="G33" s="37" t="n"/>
      <c r="H33" s="19" t="n"/>
      <c r="I33" s="21" t="n"/>
      <c r="J33" s="18" t="n"/>
      <c r="K33" s="21" t="n"/>
      <c r="L33" s="22" t="n"/>
      <c r="M33" s="23">
        <f>IF($A33="","",IF($K33="","",IFERROR($K33*VLOOKUP($D33,Assumptions!$D$4:$E$9,2,FALSE),"")))</f>
        <v/>
      </c>
      <c r="N33" s="23">
        <f>IF($A33="","",IF(AND($L33="",$M33=""),"",SUM($L33:$M33)))</f>
        <v/>
      </c>
      <c r="O33" s="22" t="n"/>
      <c r="P33" s="18" t="n"/>
      <c r="Q33" s="18" t="n"/>
      <c r="R33" s="18" t="n"/>
      <c r="S33" s="24">
        <f>IF($A33="","",IF(AND($Q33="Completed",$G33=""),"Check completion date",IF(AND($Q33="Completed",OR($R33="",$R33="Not Ready")),"Check billing",IF(AND($Q33&lt;&gt;"Completed",$Q33&lt;&gt;"Canceled",$E33&lt;&gt;"",IFERROR(TODAY()-$E33,0)&gt;Assumptions!$B$4),"Check age",IF(AND($P33="Customer",$N33&lt;&gt;"",$N33&gt;0,OR($O33="",$O33=0)),"Check price",IF(AND($P33="Customer",IFERROR($O33&gt;0,FALSE),$N33&lt;&gt;"",IFERROR(($O33-$N33)/$O33,0)&lt;Assumptions!$B$5),"Check price/cost",""))))))</f>
        <v/>
      </c>
    </row>
    <row r="34" ht="28" customHeight="1">
      <c r="A34" s="18" t="n"/>
      <c r="B34" s="19" t="n"/>
      <c r="C34" s="19" t="n"/>
      <c r="D34" s="18" t="n"/>
      <c r="E34" s="37" t="n"/>
      <c r="F34" s="37" t="n"/>
      <c r="G34" s="37" t="n"/>
      <c r="H34" s="19" t="n"/>
      <c r="I34" s="21" t="n"/>
      <c r="J34" s="18" t="n"/>
      <c r="K34" s="21" t="n"/>
      <c r="L34" s="22" t="n"/>
      <c r="M34" s="25">
        <f>IF($A34="","",IF($K34="","",IFERROR($K34*VLOOKUP($D34,Assumptions!$D$4:$E$9,2,FALSE),"")))</f>
        <v/>
      </c>
      <c r="N34" s="25">
        <f>IF($A34="","",IF(AND($L34="",$M34=""),"",SUM($L34:$M34)))</f>
        <v/>
      </c>
      <c r="O34" s="22" t="n"/>
      <c r="P34" s="18" t="n"/>
      <c r="Q34" s="18" t="n"/>
      <c r="R34" s="18" t="n"/>
      <c r="S34" s="26">
        <f>IF($A34="","",IF(AND($Q34="Completed",$G34=""),"Check completion date",IF(AND($Q34="Completed",OR($R34="",$R34="Not Ready")),"Check billing",IF(AND($Q34&lt;&gt;"Completed",$Q34&lt;&gt;"Canceled",$E34&lt;&gt;"",IFERROR(TODAY()-$E34,0)&gt;Assumptions!$B$4),"Check age",IF(AND($P34="Customer",$N34&lt;&gt;"",$N34&gt;0,OR($O34="",$O34=0)),"Check price",IF(AND($P34="Customer",IFERROR($O34&gt;0,FALSE),$N34&lt;&gt;"",IFERROR(($O34-$N34)/$O34,0)&lt;Assumptions!$B$5),"Check price/cost",""))))))</f>
        <v/>
      </c>
    </row>
    <row r="35" ht="28" customHeight="1">
      <c r="A35" s="18" t="n"/>
      <c r="B35" s="19" t="n"/>
      <c r="C35" s="19" t="n"/>
      <c r="D35" s="18" t="n"/>
      <c r="E35" s="37" t="n"/>
      <c r="F35" s="37" t="n"/>
      <c r="G35" s="37" t="n"/>
      <c r="H35" s="19" t="n"/>
      <c r="I35" s="21" t="n"/>
      <c r="J35" s="18" t="n"/>
      <c r="K35" s="21" t="n"/>
      <c r="L35" s="22" t="n"/>
      <c r="M35" s="23">
        <f>IF($A35="","",IF($K35="","",IFERROR($K35*VLOOKUP($D35,Assumptions!$D$4:$E$9,2,FALSE),"")))</f>
        <v/>
      </c>
      <c r="N35" s="23">
        <f>IF($A35="","",IF(AND($L35="",$M35=""),"",SUM($L35:$M35)))</f>
        <v/>
      </c>
      <c r="O35" s="22" t="n"/>
      <c r="P35" s="18" t="n"/>
      <c r="Q35" s="18" t="n"/>
      <c r="R35" s="18" t="n"/>
      <c r="S35" s="24">
        <f>IF($A35="","",IF(AND($Q35="Completed",$G35=""),"Check completion date",IF(AND($Q35="Completed",OR($R35="",$R35="Not Ready")),"Check billing",IF(AND($Q35&lt;&gt;"Completed",$Q35&lt;&gt;"Canceled",$E35&lt;&gt;"",IFERROR(TODAY()-$E35,0)&gt;Assumptions!$B$4),"Check age",IF(AND($P35="Customer",$N35&lt;&gt;"",$N35&gt;0,OR($O35="",$O35=0)),"Check price",IF(AND($P35="Customer",IFERROR($O35&gt;0,FALSE),$N35&lt;&gt;"",IFERROR(($O35-$N35)/$O35,0)&lt;Assumptions!$B$5),"Check price/cost",""))))))</f>
        <v/>
      </c>
    </row>
    <row r="36" ht="28" customHeight="1">
      <c r="A36" s="18" t="n"/>
      <c r="B36" s="19" t="n"/>
      <c r="C36" s="19" t="n"/>
      <c r="D36" s="18" t="n"/>
      <c r="E36" s="37" t="n"/>
      <c r="F36" s="37" t="n"/>
      <c r="G36" s="37" t="n"/>
      <c r="H36" s="19" t="n"/>
      <c r="I36" s="21" t="n"/>
      <c r="J36" s="18" t="n"/>
      <c r="K36" s="21" t="n"/>
      <c r="L36" s="22" t="n"/>
      <c r="M36" s="25">
        <f>IF($A36="","",IF($K36="","",IFERROR($K36*VLOOKUP($D36,Assumptions!$D$4:$E$9,2,FALSE),"")))</f>
        <v/>
      </c>
      <c r="N36" s="25">
        <f>IF($A36="","",IF(AND($L36="",$M36=""),"",SUM($L36:$M36)))</f>
        <v/>
      </c>
      <c r="O36" s="22" t="n"/>
      <c r="P36" s="18" t="n"/>
      <c r="Q36" s="18" t="n"/>
      <c r="R36" s="18" t="n"/>
      <c r="S36" s="26">
        <f>IF($A36="","",IF(AND($Q36="Completed",$G36=""),"Check completion date",IF(AND($Q36="Completed",OR($R36="",$R36="Not Ready")),"Check billing",IF(AND($Q36&lt;&gt;"Completed",$Q36&lt;&gt;"Canceled",$E36&lt;&gt;"",IFERROR(TODAY()-$E36,0)&gt;Assumptions!$B$4),"Check age",IF(AND($P36="Customer",$N36&lt;&gt;"",$N36&gt;0,OR($O36="",$O36=0)),"Check price",IF(AND($P36="Customer",IFERROR($O36&gt;0,FALSE),$N36&lt;&gt;"",IFERROR(($O36-$N36)/$O36,0)&lt;Assumptions!$B$5),"Check price/cost",""))))))</f>
        <v/>
      </c>
    </row>
    <row r="37" ht="28" customHeight="1">
      <c r="A37" s="18" t="n"/>
      <c r="B37" s="19" t="n"/>
      <c r="C37" s="19" t="n"/>
      <c r="D37" s="18" t="n"/>
      <c r="E37" s="37" t="n"/>
      <c r="F37" s="37" t="n"/>
      <c r="G37" s="37" t="n"/>
      <c r="H37" s="19" t="n"/>
      <c r="I37" s="21" t="n"/>
      <c r="J37" s="18" t="n"/>
      <c r="K37" s="21" t="n"/>
      <c r="L37" s="22" t="n"/>
      <c r="M37" s="23">
        <f>IF($A37="","",IF($K37="","",IFERROR($K37*VLOOKUP($D37,Assumptions!$D$4:$E$9,2,FALSE),"")))</f>
        <v/>
      </c>
      <c r="N37" s="23">
        <f>IF($A37="","",IF(AND($L37="",$M37=""),"",SUM($L37:$M37)))</f>
        <v/>
      </c>
      <c r="O37" s="22" t="n"/>
      <c r="P37" s="18" t="n"/>
      <c r="Q37" s="18" t="n"/>
      <c r="R37" s="18" t="n"/>
      <c r="S37" s="24">
        <f>IF($A37="","",IF(AND($Q37="Completed",$G37=""),"Check completion date",IF(AND($Q37="Completed",OR($R37="",$R37="Not Ready")),"Check billing",IF(AND($Q37&lt;&gt;"Completed",$Q37&lt;&gt;"Canceled",$E37&lt;&gt;"",IFERROR(TODAY()-$E37,0)&gt;Assumptions!$B$4),"Check age",IF(AND($P37="Customer",$N37&lt;&gt;"",$N37&gt;0,OR($O37="",$O37=0)),"Check price",IF(AND($P37="Customer",IFERROR($O37&gt;0,FALSE),$N37&lt;&gt;"",IFERROR(($O37-$N37)/$O37,0)&lt;Assumptions!$B$5),"Check price/cost",""))))))</f>
        <v/>
      </c>
    </row>
    <row r="38" ht="28" customHeight="1">
      <c r="A38" s="18" t="n"/>
      <c r="B38" s="19" t="n"/>
      <c r="C38" s="19" t="n"/>
      <c r="D38" s="18" t="n"/>
      <c r="E38" s="37" t="n"/>
      <c r="F38" s="37" t="n"/>
      <c r="G38" s="37" t="n"/>
      <c r="H38" s="19" t="n"/>
      <c r="I38" s="21" t="n"/>
      <c r="J38" s="18" t="n"/>
      <c r="K38" s="21" t="n"/>
      <c r="L38" s="22" t="n"/>
      <c r="M38" s="25">
        <f>IF($A38="","",IF($K38="","",IFERROR($K38*VLOOKUP($D38,Assumptions!$D$4:$E$9,2,FALSE),"")))</f>
        <v/>
      </c>
      <c r="N38" s="25">
        <f>IF($A38="","",IF(AND($L38="",$M38=""),"",SUM($L38:$M38)))</f>
        <v/>
      </c>
      <c r="O38" s="22" t="n"/>
      <c r="P38" s="18" t="n"/>
      <c r="Q38" s="18" t="n"/>
      <c r="R38" s="18" t="n"/>
      <c r="S38" s="26">
        <f>IF($A38="","",IF(AND($Q38="Completed",$G38=""),"Check completion date",IF(AND($Q38="Completed",OR($R38="",$R38="Not Ready")),"Check billing",IF(AND($Q38&lt;&gt;"Completed",$Q38&lt;&gt;"Canceled",$E38&lt;&gt;"",IFERROR(TODAY()-$E38,0)&gt;Assumptions!$B$4),"Check age",IF(AND($P38="Customer",$N38&lt;&gt;"",$N38&gt;0,OR($O38="",$O38=0)),"Check price",IF(AND($P38="Customer",IFERROR($O38&gt;0,FALSE),$N38&lt;&gt;"",IFERROR(($O38-$N38)/$O38,0)&lt;Assumptions!$B$5),"Check price/cost",""))))))</f>
        <v/>
      </c>
    </row>
    <row r="39" ht="28" customHeight="1">
      <c r="A39" s="18" t="n"/>
      <c r="B39" s="19" t="n"/>
      <c r="C39" s="19" t="n"/>
      <c r="D39" s="18" t="n"/>
      <c r="E39" s="37" t="n"/>
      <c r="F39" s="37" t="n"/>
      <c r="G39" s="37" t="n"/>
      <c r="H39" s="19" t="n"/>
      <c r="I39" s="21" t="n"/>
      <c r="J39" s="18" t="n"/>
      <c r="K39" s="21" t="n"/>
      <c r="L39" s="22" t="n"/>
      <c r="M39" s="23">
        <f>IF($A39="","",IF($K39="","",IFERROR($K39*VLOOKUP($D39,Assumptions!$D$4:$E$9,2,FALSE),"")))</f>
        <v/>
      </c>
      <c r="N39" s="23">
        <f>IF($A39="","",IF(AND($L39="",$M39=""),"",SUM($L39:$M39)))</f>
        <v/>
      </c>
      <c r="O39" s="22" t="n"/>
      <c r="P39" s="18" t="n"/>
      <c r="Q39" s="18" t="n"/>
      <c r="R39" s="18" t="n"/>
      <c r="S39" s="24">
        <f>IF($A39="","",IF(AND($Q39="Completed",$G39=""),"Check completion date",IF(AND($Q39="Completed",OR($R39="",$R39="Not Ready")),"Check billing",IF(AND($Q39&lt;&gt;"Completed",$Q39&lt;&gt;"Canceled",$E39&lt;&gt;"",IFERROR(TODAY()-$E39,0)&gt;Assumptions!$B$4),"Check age",IF(AND($P39="Customer",$N39&lt;&gt;"",$N39&gt;0,OR($O39="",$O39=0)),"Check price",IF(AND($P39="Customer",IFERROR($O39&gt;0,FALSE),$N39&lt;&gt;"",IFERROR(($O39-$N39)/$O39,0)&lt;Assumptions!$B$5),"Check price/cost",""))))))</f>
        <v/>
      </c>
    </row>
    <row r="40" ht="28" customHeight="1">
      <c r="A40" s="18" t="n"/>
      <c r="B40" s="19" t="n"/>
      <c r="C40" s="19" t="n"/>
      <c r="D40" s="18" t="n"/>
      <c r="E40" s="37" t="n"/>
      <c r="F40" s="37" t="n"/>
      <c r="G40" s="37" t="n"/>
      <c r="H40" s="19" t="n"/>
      <c r="I40" s="21" t="n"/>
      <c r="J40" s="18" t="n"/>
      <c r="K40" s="21" t="n"/>
      <c r="L40" s="22" t="n"/>
      <c r="M40" s="25">
        <f>IF($A40="","",IF($K40="","",IFERROR($K40*VLOOKUP($D40,Assumptions!$D$4:$E$9,2,FALSE),"")))</f>
        <v/>
      </c>
      <c r="N40" s="25">
        <f>IF($A40="","",IF(AND($L40="",$M40=""),"",SUM($L40:$M40)))</f>
        <v/>
      </c>
      <c r="O40" s="22" t="n"/>
      <c r="P40" s="18" t="n"/>
      <c r="Q40" s="18" t="n"/>
      <c r="R40" s="18" t="n"/>
      <c r="S40" s="26">
        <f>IF($A40="","",IF(AND($Q40="Completed",$G40=""),"Check completion date",IF(AND($Q40="Completed",OR($R40="",$R40="Not Ready")),"Check billing",IF(AND($Q40&lt;&gt;"Completed",$Q40&lt;&gt;"Canceled",$E40&lt;&gt;"",IFERROR(TODAY()-$E40,0)&gt;Assumptions!$B$4),"Check age",IF(AND($P40="Customer",$N40&lt;&gt;"",$N40&gt;0,OR($O40="",$O40=0)),"Check price",IF(AND($P40="Customer",IFERROR($O40&gt;0,FALSE),$N40&lt;&gt;"",IFERROR(($O40-$N40)/$O40,0)&lt;Assumptions!$B$5),"Check price/cost",""))))))</f>
        <v/>
      </c>
    </row>
    <row r="41" ht="28" customHeight="1">
      <c r="A41" s="18" t="n"/>
      <c r="B41" s="19" t="n"/>
      <c r="C41" s="19" t="n"/>
      <c r="D41" s="18" t="n"/>
      <c r="E41" s="37" t="n"/>
      <c r="F41" s="37" t="n"/>
      <c r="G41" s="37" t="n"/>
      <c r="H41" s="19" t="n"/>
      <c r="I41" s="21" t="n"/>
      <c r="J41" s="18" t="n"/>
      <c r="K41" s="21" t="n"/>
      <c r="L41" s="22" t="n"/>
      <c r="M41" s="23">
        <f>IF($A41="","",IF($K41="","",IFERROR($K41*VLOOKUP($D41,Assumptions!$D$4:$E$9,2,FALSE),"")))</f>
        <v/>
      </c>
      <c r="N41" s="23">
        <f>IF($A41="","",IF(AND($L41="",$M41=""),"",SUM($L41:$M41)))</f>
        <v/>
      </c>
      <c r="O41" s="22" t="n"/>
      <c r="P41" s="18" t="n"/>
      <c r="Q41" s="18" t="n"/>
      <c r="R41" s="18" t="n"/>
      <c r="S41" s="24">
        <f>IF($A41="","",IF(AND($Q41="Completed",$G41=""),"Check completion date",IF(AND($Q41="Completed",OR($R41="",$R41="Not Ready")),"Check billing",IF(AND($Q41&lt;&gt;"Completed",$Q41&lt;&gt;"Canceled",$E41&lt;&gt;"",IFERROR(TODAY()-$E41,0)&gt;Assumptions!$B$4),"Check age",IF(AND($P41="Customer",$N41&lt;&gt;"",$N41&gt;0,OR($O41="",$O41=0)),"Check price",IF(AND($P41="Customer",IFERROR($O41&gt;0,FALSE),$N41&lt;&gt;"",IFERROR(($O41-$N41)/$O41,0)&lt;Assumptions!$B$5),"Check price/cost",""))))))</f>
        <v/>
      </c>
    </row>
    <row r="42" ht="28" customHeight="1">
      <c r="A42" s="18" t="n"/>
      <c r="B42" s="19" t="n"/>
      <c r="C42" s="19" t="n"/>
      <c r="D42" s="18" t="n"/>
      <c r="E42" s="37" t="n"/>
      <c r="F42" s="37" t="n"/>
      <c r="G42" s="37" t="n"/>
      <c r="H42" s="19" t="n"/>
      <c r="I42" s="21" t="n"/>
      <c r="J42" s="18" t="n"/>
      <c r="K42" s="21" t="n"/>
      <c r="L42" s="22" t="n"/>
      <c r="M42" s="25">
        <f>IF($A42="","",IF($K42="","",IFERROR($K42*VLOOKUP($D42,Assumptions!$D$4:$E$9,2,FALSE),"")))</f>
        <v/>
      </c>
      <c r="N42" s="25">
        <f>IF($A42="","",IF(AND($L42="",$M42=""),"",SUM($L42:$M42)))</f>
        <v/>
      </c>
      <c r="O42" s="22" t="n"/>
      <c r="P42" s="18" t="n"/>
      <c r="Q42" s="18" t="n"/>
      <c r="R42" s="18" t="n"/>
      <c r="S42" s="26">
        <f>IF($A42="","",IF(AND($Q42="Completed",$G42=""),"Check completion date",IF(AND($Q42="Completed",OR($R42="",$R42="Not Ready")),"Check billing",IF(AND($Q42&lt;&gt;"Completed",$Q42&lt;&gt;"Canceled",$E42&lt;&gt;"",IFERROR(TODAY()-$E42,0)&gt;Assumptions!$B$4),"Check age",IF(AND($P42="Customer",$N42&lt;&gt;"",$N42&gt;0,OR($O42="",$O42=0)),"Check price",IF(AND($P42="Customer",IFERROR($O42&gt;0,FALSE),$N42&lt;&gt;"",IFERROR(($O42-$N42)/$O42,0)&lt;Assumptions!$B$5),"Check price/cost",""))))))</f>
        <v/>
      </c>
    </row>
    <row r="43" ht="28" customHeight="1">
      <c r="A43" s="18" t="n"/>
      <c r="B43" s="19" t="n"/>
      <c r="C43" s="19" t="n"/>
      <c r="D43" s="18" t="n"/>
      <c r="E43" s="37" t="n"/>
      <c r="F43" s="37" t="n"/>
      <c r="G43" s="37" t="n"/>
      <c r="H43" s="19" t="n"/>
      <c r="I43" s="21" t="n"/>
      <c r="J43" s="18" t="n"/>
      <c r="K43" s="21" t="n"/>
      <c r="L43" s="22" t="n"/>
      <c r="M43" s="23">
        <f>IF($A43="","",IF($K43="","",IFERROR($K43*VLOOKUP($D43,Assumptions!$D$4:$E$9,2,FALSE),"")))</f>
        <v/>
      </c>
      <c r="N43" s="23">
        <f>IF($A43="","",IF(AND($L43="",$M43=""),"",SUM($L43:$M43)))</f>
        <v/>
      </c>
      <c r="O43" s="22" t="n"/>
      <c r="P43" s="18" t="n"/>
      <c r="Q43" s="18" t="n"/>
      <c r="R43" s="18" t="n"/>
      <c r="S43" s="24">
        <f>IF($A43="","",IF(AND($Q43="Completed",$G43=""),"Check completion date",IF(AND($Q43="Completed",OR($R43="",$R43="Not Ready")),"Check billing",IF(AND($Q43&lt;&gt;"Completed",$Q43&lt;&gt;"Canceled",$E43&lt;&gt;"",IFERROR(TODAY()-$E43,0)&gt;Assumptions!$B$4),"Check age",IF(AND($P43="Customer",$N43&lt;&gt;"",$N43&gt;0,OR($O43="",$O43=0)),"Check price",IF(AND($P43="Customer",IFERROR($O43&gt;0,FALSE),$N43&lt;&gt;"",IFERROR(($O43-$N43)/$O43,0)&lt;Assumptions!$B$5),"Check price/cost",""))))))</f>
        <v/>
      </c>
    </row>
    <row r="44" ht="28" customHeight="1">
      <c r="A44" s="18" t="n"/>
      <c r="B44" s="19" t="n"/>
      <c r="C44" s="19" t="n"/>
      <c r="D44" s="18" t="n"/>
      <c r="E44" s="37" t="n"/>
      <c r="F44" s="37" t="n"/>
      <c r="G44" s="37" t="n"/>
      <c r="H44" s="19" t="n"/>
      <c r="I44" s="21" t="n"/>
      <c r="J44" s="18" t="n"/>
      <c r="K44" s="21" t="n"/>
      <c r="L44" s="22" t="n"/>
      <c r="M44" s="25">
        <f>IF($A44="","",IF($K44="","",IFERROR($K44*VLOOKUP($D44,Assumptions!$D$4:$E$9,2,FALSE),"")))</f>
        <v/>
      </c>
      <c r="N44" s="25">
        <f>IF($A44="","",IF(AND($L44="",$M44=""),"",SUM($L44:$M44)))</f>
        <v/>
      </c>
      <c r="O44" s="22" t="n"/>
      <c r="P44" s="18" t="n"/>
      <c r="Q44" s="18" t="n"/>
      <c r="R44" s="18" t="n"/>
      <c r="S44" s="26">
        <f>IF($A44="","",IF(AND($Q44="Completed",$G44=""),"Check completion date",IF(AND($Q44="Completed",OR($R44="",$R44="Not Ready")),"Check billing",IF(AND($Q44&lt;&gt;"Completed",$Q44&lt;&gt;"Canceled",$E44&lt;&gt;"",IFERROR(TODAY()-$E44,0)&gt;Assumptions!$B$4),"Check age",IF(AND($P44="Customer",$N44&lt;&gt;"",$N44&gt;0,OR($O44="",$O44=0)),"Check price",IF(AND($P44="Customer",IFERROR($O44&gt;0,FALSE),$N44&lt;&gt;"",IFERROR(($O44-$N44)/$O44,0)&lt;Assumptions!$B$5),"Check price/cost",""))))))</f>
        <v/>
      </c>
    </row>
    <row r="45" ht="28" customHeight="1">
      <c r="A45" s="18" t="n"/>
      <c r="B45" s="19" t="n"/>
      <c r="C45" s="19" t="n"/>
      <c r="D45" s="18" t="n"/>
      <c r="E45" s="37" t="n"/>
      <c r="F45" s="37" t="n"/>
      <c r="G45" s="37" t="n"/>
      <c r="H45" s="19" t="n"/>
      <c r="I45" s="21" t="n"/>
      <c r="J45" s="18" t="n"/>
      <c r="K45" s="21" t="n"/>
      <c r="L45" s="22" t="n"/>
      <c r="M45" s="23">
        <f>IF($A45="","",IF($K45="","",IFERROR($K45*VLOOKUP($D45,Assumptions!$D$4:$E$9,2,FALSE),"")))</f>
        <v/>
      </c>
      <c r="N45" s="23">
        <f>IF($A45="","",IF(AND($L45="",$M45=""),"",SUM($L45:$M45)))</f>
        <v/>
      </c>
      <c r="O45" s="22" t="n"/>
      <c r="P45" s="18" t="n"/>
      <c r="Q45" s="18" t="n"/>
      <c r="R45" s="18" t="n"/>
      <c r="S45" s="24">
        <f>IF($A45="","",IF(AND($Q45="Completed",$G45=""),"Check completion date",IF(AND($Q45="Completed",OR($R45="",$R45="Not Ready")),"Check billing",IF(AND($Q45&lt;&gt;"Completed",$Q45&lt;&gt;"Canceled",$E45&lt;&gt;"",IFERROR(TODAY()-$E45,0)&gt;Assumptions!$B$4),"Check age",IF(AND($P45="Customer",$N45&lt;&gt;"",$N45&gt;0,OR($O45="",$O45=0)),"Check price",IF(AND($P45="Customer",IFERROR($O45&gt;0,FALSE),$N45&lt;&gt;"",IFERROR(($O45-$N45)/$O45,0)&lt;Assumptions!$B$5),"Check price/cost",""))))))</f>
        <v/>
      </c>
    </row>
    <row r="46" ht="28" customHeight="1">
      <c r="A46" s="18" t="n"/>
      <c r="B46" s="19" t="n"/>
      <c r="C46" s="19" t="n"/>
      <c r="D46" s="18" t="n"/>
      <c r="E46" s="37" t="n"/>
      <c r="F46" s="37" t="n"/>
      <c r="G46" s="37" t="n"/>
      <c r="H46" s="19" t="n"/>
      <c r="I46" s="21" t="n"/>
      <c r="J46" s="18" t="n"/>
      <c r="K46" s="21" t="n"/>
      <c r="L46" s="22" t="n"/>
      <c r="M46" s="25">
        <f>IF($A46="","",IF($K46="","",IFERROR($K46*VLOOKUP($D46,Assumptions!$D$4:$E$9,2,FALSE),"")))</f>
        <v/>
      </c>
      <c r="N46" s="25">
        <f>IF($A46="","",IF(AND($L46="",$M46=""),"",SUM($L46:$M46)))</f>
        <v/>
      </c>
      <c r="O46" s="22" t="n"/>
      <c r="P46" s="18" t="n"/>
      <c r="Q46" s="18" t="n"/>
      <c r="R46" s="18" t="n"/>
      <c r="S46" s="26">
        <f>IF($A46="","",IF(AND($Q46="Completed",$G46=""),"Check completion date",IF(AND($Q46="Completed",OR($R46="",$R46="Not Ready")),"Check billing",IF(AND($Q46&lt;&gt;"Completed",$Q46&lt;&gt;"Canceled",$E46&lt;&gt;"",IFERROR(TODAY()-$E46,0)&gt;Assumptions!$B$4),"Check age",IF(AND($P46="Customer",$N46&lt;&gt;"",$N46&gt;0,OR($O46="",$O46=0)),"Check price",IF(AND($P46="Customer",IFERROR($O46&gt;0,FALSE),$N46&lt;&gt;"",IFERROR(($O46-$N46)/$O46,0)&lt;Assumptions!$B$5),"Check price/cost",""))))))</f>
        <v/>
      </c>
    </row>
    <row r="47" ht="28" customHeight="1">
      <c r="A47" s="18" t="n"/>
      <c r="B47" s="19" t="n"/>
      <c r="C47" s="19" t="n"/>
      <c r="D47" s="18" t="n"/>
      <c r="E47" s="37" t="n"/>
      <c r="F47" s="37" t="n"/>
      <c r="G47" s="37" t="n"/>
      <c r="H47" s="19" t="n"/>
      <c r="I47" s="21" t="n"/>
      <c r="J47" s="18" t="n"/>
      <c r="K47" s="21" t="n"/>
      <c r="L47" s="22" t="n"/>
      <c r="M47" s="23">
        <f>IF($A47="","",IF($K47="","",IFERROR($K47*VLOOKUP($D47,Assumptions!$D$4:$E$9,2,FALSE),"")))</f>
        <v/>
      </c>
      <c r="N47" s="23">
        <f>IF($A47="","",IF(AND($L47="",$M47=""),"",SUM($L47:$M47)))</f>
        <v/>
      </c>
      <c r="O47" s="22" t="n"/>
      <c r="P47" s="18" t="n"/>
      <c r="Q47" s="18" t="n"/>
      <c r="R47" s="18" t="n"/>
      <c r="S47" s="24">
        <f>IF($A47="","",IF(AND($Q47="Completed",$G47=""),"Check completion date",IF(AND($Q47="Completed",OR($R47="",$R47="Not Ready")),"Check billing",IF(AND($Q47&lt;&gt;"Completed",$Q47&lt;&gt;"Canceled",$E47&lt;&gt;"",IFERROR(TODAY()-$E47,0)&gt;Assumptions!$B$4),"Check age",IF(AND($P47="Customer",$N47&lt;&gt;"",$N47&gt;0,OR($O47="",$O47=0)),"Check price",IF(AND($P47="Customer",IFERROR($O47&gt;0,FALSE),$N47&lt;&gt;"",IFERROR(($O47-$N47)/$O47,0)&lt;Assumptions!$B$5),"Check price/cost",""))))))</f>
        <v/>
      </c>
    </row>
    <row r="48" ht="28" customHeight="1">
      <c r="A48" s="18" t="n"/>
      <c r="B48" s="19" t="n"/>
      <c r="C48" s="19" t="n"/>
      <c r="D48" s="18" t="n"/>
      <c r="E48" s="37" t="n"/>
      <c r="F48" s="37" t="n"/>
      <c r="G48" s="37" t="n"/>
      <c r="H48" s="19" t="n"/>
      <c r="I48" s="21" t="n"/>
      <c r="J48" s="18" t="n"/>
      <c r="K48" s="21" t="n"/>
      <c r="L48" s="22" t="n"/>
      <c r="M48" s="25">
        <f>IF($A48="","",IF($K48="","",IFERROR($K48*VLOOKUP($D48,Assumptions!$D$4:$E$9,2,FALSE),"")))</f>
        <v/>
      </c>
      <c r="N48" s="25">
        <f>IF($A48="","",IF(AND($L48="",$M48=""),"",SUM($L48:$M48)))</f>
        <v/>
      </c>
      <c r="O48" s="22" t="n"/>
      <c r="P48" s="18" t="n"/>
      <c r="Q48" s="18" t="n"/>
      <c r="R48" s="18" t="n"/>
      <c r="S48" s="26">
        <f>IF($A48="","",IF(AND($Q48="Completed",$G48=""),"Check completion date",IF(AND($Q48="Completed",OR($R48="",$R48="Not Ready")),"Check billing",IF(AND($Q48&lt;&gt;"Completed",$Q48&lt;&gt;"Canceled",$E48&lt;&gt;"",IFERROR(TODAY()-$E48,0)&gt;Assumptions!$B$4),"Check age",IF(AND($P48="Customer",$N48&lt;&gt;"",$N48&gt;0,OR($O48="",$O48=0)),"Check price",IF(AND($P48="Customer",IFERROR($O48&gt;0,FALSE),$N48&lt;&gt;"",IFERROR(($O48-$N48)/$O48,0)&lt;Assumptions!$B$5),"Check price/cost",""))))))</f>
        <v/>
      </c>
    </row>
    <row r="49" ht="28" customHeight="1">
      <c r="A49" s="18" t="n"/>
      <c r="B49" s="19" t="n"/>
      <c r="C49" s="19" t="n"/>
      <c r="D49" s="18" t="n"/>
      <c r="E49" s="37" t="n"/>
      <c r="F49" s="37" t="n"/>
      <c r="G49" s="37" t="n"/>
      <c r="H49" s="19" t="n"/>
      <c r="I49" s="21" t="n"/>
      <c r="J49" s="18" t="n"/>
      <c r="K49" s="21" t="n"/>
      <c r="L49" s="22" t="n"/>
      <c r="M49" s="23">
        <f>IF($A49="","",IF($K49="","",IFERROR($K49*VLOOKUP($D49,Assumptions!$D$4:$E$9,2,FALSE),"")))</f>
        <v/>
      </c>
      <c r="N49" s="23">
        <f>IF($A49="","",IF(AND($L49="",$M49=""),"",SUM($L49:$M49)))</f>
        <v/>
      </c>
      <c r="O49" s="22" t="n"/>
      <c r="P49" s="18" t="n"/>
      <c r="Q49" s="18" t="n"/>
      <c r="R49" s="18" t="n"/>
      <c r="S49" s="24">
        <f>IF($A49="","",IF(AND($Q49="Completed",$G49=""),"Check completion date",IF(AND($Q49="Completed",OR($R49="",$R49="Not Ready")),"Check billing",IF(AND($Q49&lt;&gt;"Completed",$Q49&lt;&gt;"Canceled",$E49&lt;&gt;"",IFERROR(TODAY()-$E49,0)&gt;Assumptions!$B$4),"Check age",IF(AND($P49="Customer",$N49&lt;&gt;"",$N49&gt;0,OR($O49="",$O49=0)),"Check price",IF(AND($P49="Customer",IFERROR($O49&gt;0,FALSE),$N49&lt;&gt;"",IFERROR(($O49-$N49)/$O49,0)&lt;Assumptions!$B$5),"Check price/cost",""))))))</f>
        <v/>
      </c>
    </row>
    <row r="50" ht="28" customHeight="1">
      <c r="A50" s="18" t="n"/>
      <c r="B50" s="19" t="n"/>
      <c r="C50" s="19" t="n"/>
      <c r="D50" s="18" t="n"/>
      <c r="E50" s="37" t="n"/>
      <c r="F50" s="37" t="n"/>
      <c r="G50" s="37" t="n"/>
      <c r="H50" s="19" t="n"/>
      <c r="I50" s="21" t="n"/>
      <c r="J50" s="18" t="n"/>
      <c r="K50" s="21" t="n"/>
      <c r="L50" s="22" t="n"/>
      <c r="M50" s="25">
        <f>IF($A50="","",IF($K50="","",IFERROR($K50*VLOOKUP($D50,Assumptions!$D$4:$E$9,2,FALSE),"")))</f>
        <v/>
      </c>
      <c r="N50" s="25">
        <f>IF($A50="","",IF(AND($L50="",$M50=""),"",SUM($L50:$M50)))</f>
        <v/>
      </c>
      <c r="O50" s="22" t="n"/>
      <c r="P50" s="18" t="n"/>
      <c r="Q50" s="18" t="n"/>
      <c r="R50" s="18" t="n"/>
      <c r="S50" s="26">
        <f>IF($A50="","",IF(AND($Q50="Completed",$G50=""),"Check completion date",IF(AND($Q50="Completed",OR($R50="",$R50="Not Ready")),"Check billing",IF(AND($Q50&lt;&gt;"Completed",$Q50&lt;&gt;"Canceled",$E50&lt;&gt;"",IFERROR(TODAY()-$E50,0)&gt;Assumptions!$B$4),"Check age",IF(AND($P50="Customer",$N50&lt;&gt;"",$N50&gt;0,OR($O50="",$O50=0)),"Check price",IF(AND($P50="Customer",IFERROR($O50&gt;0,FALSE),$N50&lt;&gt;"",IFERROR(($O50-$N50)/$O50,0)&lt;Assumptions!$B$5),"Check price/cost",""))))))</f>
        <v/>
      </c>
    </row>
    <row r="51" ht="28" customHeight="1">
      <c r="A51" s="18" t="n"/>
      <c r="B51" s="19" t="n"/>
      <c r="C51" s="19" t="n"/>
      <c r="D51" s="18" t="n"/>
      <c r="E51" s="37" t="n"/>
      <c r="F51" s="37" t="n"/>
      <c r="G51" s="37" t="n"/>
      <c r="H51" s="19" t="n"/>
      <c r="I51" s="21" t="n"/>
      <c r="J51" s="18" t="n"/>
      <c r="K51" s="21" t="n"/>
      <c r="L51" s="22" t="n"/>
      <c r="M51" s="23">
        <f>IF($A51="","",IF($K51="","",IFERROR($K51*VLOOKUP($D51,Assumptions!$D$4:$E$9,2,FALSE),"")))</f>
        <v/>
      </c>
      <c r="N51" s="23">
        <f>IF($A51="","",IF(AND($L51="",$M51=""),"",SUM($L51:$M51)))</f>
        <v/>
      </c>
      <c r="O51" s="22" t="n"/>
      <c r="P51" s="18" t="n"/>
      <c r="Q51" s="18" t="n"/>
      <c r="R51" s="18" t="n"/>
      <c r="S51" s="24">
        <f>IF($A51="","",IF(AND($Q51="Completed",$G51=""),"Check completion date",IF(AND($Q51="Completed",OR($R51="",$R51="Not Ready")),"Check billing",IF(AND($Q51&lt;&gt;"Completed",$Q51&lt;&gt;"Canceled",$E51&lt;&gt;"",IFERROR(TODAY()-$E51,0)&gt;Assumptions!$B$4),"Check age",IF(AND($P51="Customer",$N51&lt;&gt;"",$N51&gt;0,OR($O51="",$O51=0)),"Check price",IF(AND($P51="Customer",IFERROR($O51&gt;0,FALSE),$N51&lt;&gt;"",IFERROR(($O51-$N51)/$O51,0)&lt;Assumptions!$B$5),"Check price/cost",""))))))</f>
        <v/>
      </c>
    </row>
    <row r="52" ht="28" customHeight="1">
      <c r="A52" s="18" t="n"/>
      <c r="B52" s="19" t="n"/>
      <c r="C52" s="19" t="n"/>
      <c r="D52" s="18" t="n"/>
      <c r="E52" s="37" t="n"/>
      <c r="F52" s="37" t="n"/>
      <c r="G52" s="37" t="n"/>
      <c r="H52" s="19" t="n"/>
      <c r="I52" s="21" t="n"/>
      <c r="J52" s="18" t="n"/>
      <c r="K52" s="21" t="n"/>
      <c r="L52" s="22" t="n"/>
      <c r="M52" s="25">
        <f>IF($A52="","",IF($K52="","",IFERROR($K52*VLOOKUP($D52,Assumptions!$D$4:$E$9,2,FALSE),"")))</f>
        <v/>
      </c>
      <c r="N52" s="25">
        <f>IF($A52="","",IF(AND($L52="",$M52=""),"",SUM($L52:$M52)))</f>
        <v/>
      </c>
      <c r="O52" s="22" t="n"/>
      <c r="P52" s="18" t="n"/>
      <c r="Q52" s="18" t="n"/>
      <c r="R52" s="18" t="n"/>
      <c r="S52" s="26">
        <f>IF($A52="","",IF(AND($Q52="Completed",$G52=""),"Check completion date",IF(AND($Q52="Completed",OR($R52="",$R52="Not Ready")),"Check billing",IF(AND($Q52&lt;&gt;"Completed",$Q52&lt;&gt;"Canceled",$E52&lt;&gt;"",IFERROR(TODAY()-$E52,0)&gt;Assumptions!$B$4),"Check age",IF(AND($P52="Customer",$N52&lt;&gt;"",$N52&gt;0,OR($O52="",$O52=0)),"Check price",IF(AND($P52="Customer",IFERROR($O52&gt;0,FALSE),$N52&lt;&gt;"",IFERROR(($O52-$N52)/$O52,0)&lt;Assumptions!$B$5),"Check price/cost",""))))))</f>
        <v/>
      </c>
    </row>
    <row r="53" ht="28" customHeight="1">
      <c r="A53" s="18" t="n"/>
      <c r="B53" s="19" t="n"/>
      <c r="C53" s="19" t="n"/>
      <c r="D53" s="18" t="n"/>
      <c r="E53" s="37" t="n"/>
      <c r="F53" s="37" t="n"/>
      <c r="G53" s="37" t="n"/>
      <c r="H53" s="19" t="n"/>
      <c r="I53" s="21" t="n"/>
      <c r="J53" s="18" t="n"/>
      <c r="K53" s="21" t="n"/>
      <c r="L53" s="22" t="n"/>
      <c r="M53" s="23">
        <f>IF($A53="","",IF($K53="","",IFERROR($K53*VLOOKUP($D53,Assumptions!$D$4:$E$9,2,FALSE),"")))</f>
        <v/>
      </c>
      <c r="N53" s="23">
        <f>IF($A53="","",IF(AND($L53="",$M53=""),"",SUM($L53:$M53)))</f>
        <v/>
      </c>
      <c r="O53" s="22" t="n"/>
      <c r="P53" s="18" t="n"/>
      <c r="Q53" s="18" t="n"/>
      <c r="R53" s="18" t="n"/>
      <c r="S53" s="24">
        <f>IF($A53="","",IF(AND($Q53="Completed",$G53=""),"Check completion date",IF(AND($Q53="Completed",OR($R53="",$R53="Not Ready")),"Check billing",IF(AND($Q53&lt;&gt;"Completed",$Q53&lt;&gt;"Canceled",$E53&lt;&gt;"",IFERROR(TODAY()-$E53,0)&gt;Assumptions!$B$4),"Check age",IF(AND($P53="Customer",$N53&lt;&gt;"",$N53&gt;0,OR($O53="",$O53=0)),"Check price",IF(AND($P53="Customer",IFERROR($O53&gt;0,FALSE),$N53&lt;&gt;"",IFERROR(($O53-$N53)/$O53,0)&lt;Assumptions!$B$5),"Check price/cost",""))))))</f>
        <v/>
      </c>
    </row>
    <row r="54" ht="28" customHeight="1">
      <c r="A54" s="18" t="n"/>
      <c r="B54" s="19" t="n"/>
      <c r="C54" s="19" t="n"/>
      <c r="D54" s="18" t="n"/>
      <c r="E54" s="37" t="n"/>
      <c r="F54" s="37" t="n"/>
      <c r="G54" s="37" t="n"/>
      <c r="H54" s="19" t="n"/>
      <c r="I54" s="21" t="n"/>
      <c r="J54" s="18" t="n"/>
      <c r="K54" s="21" t="n"/>
      <c r="L54" s="22" t="n"/>
      <c r="M54" s="25">
        <f>IF($A54="","",IF($K54="","",IFERROR($K54*VLOOKUP($D54,Assumptions!$D$4:$E$9,2,FALSE),"")))</f>
        <v/>
      </c>
      <c r="N54" s="25">
        <f>IF($A54="","",IF(AND($L54="",$M54=""),"",SUM($L54:$M54)))</f>
        <v/>
      </c>
      <c r="O54" s="22" t="n"/>
      <c r="P54" s="18" t="n"/>
      <c r="Q54" s="18" t="n"/>
      <c r="R54" s="18" t="n"/>
      <c r="S54" s="26">
        <f>IF($A54="","",IF(AND($Q54="Completed",$G54=""),"Check completion date",IF(AND($Q54="Completed",OR($R54="",$R54="Not Ready")),"Check billing",IF(AND($Q54&lt;&gt;"Completed",$Q54&lt;&gt;"Canceled",$E54&lt;&gt;"",IFERROR(TODAY()-$E54,0)&gt;Assumptions!$B$4),"Check age",IF(AND($P54="Customer",$N54&lt;&gt;"",$N54&gt;0,OR($O54="",$O54=0)),"Check price",IF(AND($P54="Customer",IFERROR($O54&gt;0,FALSE),$N54&lt;&gt;"",IFERROR(($O54-$N54)/$O54,0)&lt;Assumptions!$B$5),"Check price/cost",""))))))</f>
        <v/>
      </c>
    </row>
    <row r="55" ht="28" customHeight="1">
      <c r="A55" s="18" t="n"/>
      <c r="B55" s="19" t="n"/>
      <c r="C55" s="19" t="n"/>
      <c r="D55" s="18" t="n"/>
      <c r="E55" s="37" t="n"/>
      <c r="F55" s="37" t="n"/>
      <c r="G55" s="37" t="n"/>
      <c r="H55" s="19" t="n"/>
      <c r="I55" s="21" t="n"/>
      <c r="J55" s="18" t="n"/>
      <c r="K55" s="21" t="n"/>
      <c r="L55" s="22" t="n"/>
      <c r="M55" s="23">
        <f>IF($A55="","",IF($K55="","",IFERROR($K55*VLOOKUP($D55,Assumptions!$D$4:$E$9,2,FALSE),"")))</f>
        <v/>
      </c>
      <c r="N55" s="23">
        <f>IF($A55="","",IF(AND($L55="",$M55=""),"",SUM($L55:$M55)))</f>
        <v/>
      </c>
      <c r="O55" s="22" t="n"/>
      <c r="P55" s="18" t="n"/>
      <c r="Q55" s="18" t="n"/>
      <c r="R55" s="18" t="n"/>
      <c r="S55" s="24">
        <f>IF($A55="","",IF(AND($Q55="Completed",$G55=""),"Check completion date",IF(AND($Q55="Completed",OR($R55="",$R55="Not Ready")),"Check billing",IF(AND($Q55&lt;&gt;"Completed",$Q55&lt;&gt;"Canceled",$E55&lt;&gt;"",IFERROR(TODAY()-$E55,0)&gt;Assumptions!$B$4),"Check age",IF(AND($P55="Customer",$N55&lt;&gt;"",$N55&gt;0,OR($O55="",$O55=0)),"Check price",IF(AND($P55="Customer",IFERROR($O55&gt;0,FALSE),$N55&lt;&gt;"",IFERROR(($O55-$N55)/$O55,0)&lt;Assumptions!$B$5),"Check price/cost",""))))))</f>
        <v/>
      </c>
    </row>
    <row r="56" ht="28" customHeight="1">
      <c r="A56" s="18" t="n"/>
      <c r="B56" s="19" t="n"/>
      <c r="C56" s="19" t="n"/>
      <c r="D56" s="18" t="n"/>
      <c r="E56" s="37" t="n"/>
      <c r="F56" s="37" t="n"/>
      <c r="G56" s="37" t="n"/>
      <c r="H56" s="19" t="n"/>
      <c r="I56" s="21" t="n"/>
      <c r="J56" s="18" t="n"/>
      <c r="K56" s="21" t="n"/>
      <c r="L56" s="22" t="n"/>
      <c r="M56" s="25">
        <f>IF($A56="","",IF($K56="","",IFERROR($K56*VLOOKUP($D56,Assumptions!$D$4:$E$9,2,FALSE),"")))</f>
        <v/>
      </c>
      <c r="N56" s="25">
        <f>IF($A56="","",IF(AND($L56="",$M56=""),"",SUM($L56:$M56)))</f>
        <v/>
      </c>
      <c r="O56" s="22" t="n"/>
      <c r="P56" s="18" t="n"/>
      <c r="Q56" s="18" t="n"/>
      <c r="R56" s="18" t="n"/>
      <c r="S56" s="26">
        <f>IF($A56="","",IF(AND($Q56="Completed",$G56=""),"Check completion date",IF(AND($Q56="Completed",OR($R56="",$R56="Not Ready")),"Check billing",IF(AND($Q56&lt;&gt;"Completed",$Q56&lt;&gt;"Canceled",$E56&lt;&gt;"",IFERROR(TODAY()-$E56,0)&gt;Assumptions!$B$4),"Check age",IF(AND($P56="Customer",$N56&lt;&gt;"",$N56&gt;0,OR($O56="",$O56=0)),"Check price",IF(AND($P56="Customer",IFERROR($O56&gt;0,FALSE),$N56&lt;&gt;"",IFERROR(($O56-$N56)/$O56,0)&lt;Assumptions!$B$5),"Check price/cost",""))))))</f>
        <v/>
      </c>
    </row>
    <row r="57" ht="28" customHeight="1">
      <c r="A57" s="18" t="n"/>
      <c r="B57" s="19" t="n"/>
      <c r="C57" s="19" t="n"/>
      <c r="D57" s="18" t="n"/>
      <c r="E57" s="37" t="n"/>
      <c r="F57" s="37" t="n"/>
      <c r="G57" s="37" t="n"/>
      <c r="H57" s="19" t="n"/>
      <c r="I57" s="21" t="n"/>
      <c r="J57" s="18" t="n"/>
      <c r="K57" s="21" t="n"/>
      <c r="L57" s="22" t="n"/>
      <c r="M57" s="23">
        <f>IF($A57="","",IF($K57="","",IFERROR($K57*VLOOKUP($D57,Assumptions!$D$4:$E$9,2,FALSE),"")))</f>
        <v/>
      </c>
      <c r="N57" s="23">
        <f>IF($A57="","",IF(AND($L57="",$M57=""),"",SUM($L57:$M57)))</f>
        <v/>
      </c>
      <c r="O57" s="22" t="n"/>
      <c r="P57" s="18" t="n"/>
      <c r="Q57" s="18" t="n"/>
      <c r="R57" s="18" t="n"/>
      <c r="S57" s="24">
        <f>IF($A57="","",IF(AND($Q57="Completed",$G57=""),"Check completion date",IF(AND($Q57="Completed",OR($R57="",$R57="Not Ready")),"Check billing",IF(AND($Q57&lt;&gt;"Completed",$Q57&lt;&gt;"Canceled",$E57&lt;&gt;"",IFERROR(TODAY()-$E57,0)&gt;Assumptions!$B$4),"Check age",IF(AND($P57="Customer",$N57&lt;&gt;"",$N57&gt;0,OR($O57="",$O57=0)),"Check price",IF(AND($P57="Customer",IFERROR($O57&gt;0,FALSE),$N57&lt;&gt;"",IFERROR(($O57-$N57)/$O57,0)&lt;Assumptions!$B$5),"Check price/cost",""))))))</f>
        <v/>
      </c>
    </row>
    <row r="58" ht="28" customHeight="1">
      <c r="A58" s="18" t="n"/>
      <c r="B58" s="19" t="n"/>
      <c r="C58" s="19" t="n"/>
      <c r="D58" s="18" t="n"/>
      <c r="E58" s="37" t="n"/>
      <c r="F58" s="37" t="n"/>
      <c r="G58" s="37" t="n"/>
      <c r="H58" s="19" t="n"/>
      <c r="I58" s="21" t="n"/>
      <c r="J58" s="18" t="n"/>
      <c r="K58" s="21" t="n"/>
      <c r="L58" s="22" t="n"/>
      <c r="M58" s="25">
        <f>IF($A58="","",IF($K58="","",IFERROR($K58*VLOOKUP($D58,Assumptions!$D$4:$E$9,2,FALSE),"")))</f>
        <v/>
      </c>
      <c r="N58" s="25">
        <f>IF($A58="","",IF(AND($L58="",$M58=""),"",SUM($L58:$M58)))</f>
        <v/>
      </c>
      <c r="O58" s="22" t="n"/>
      <c r="P58" s="18" t="n"/>
      <c r="Q58" s="18" t="n"/>
      <c r="R58" s="18" t="n"/>
      <c r="S58" s="26">
        <f>IF($A58="","",IF(AND($Q58="Completed",$G58=""),"Check completion date",IF(AND($Q58="Completed",OR($R58="",$R58="Not Ready")),"Check billing",IF(AND($Q58&lt;&gt;"Completed",$Q58&lt;&gt;"Canceled",$E58&lt;&gt;"",IFERROR(TODAY()-$E58,0)&gt;Assumptions!$B$4),"Check age",IF(AND($P58="Customer",$N58&lt;&gt;"",$N58&gt;0,OR($O58="",$O58=0)),"Check price",IF(AND($P58="Customer",IFERROR($O58&gt;0,FALSE),$N58&lt;&gt;"",IFERROR(($O58-$N58)/$O58,0)&lt;Assumptions!$B$5),"Check price/cost",""))))))</f>
        <v/>
      </c>
    </row>
    <row r="59" ht="28" customHeight="1">
      <c r="A59" s="18" t="n"/>
      <c r="B59" s="19" t="n"/>
      <c r="C59" s="19" t="n"/>
      <c r="D59" s="18" t="n"/>
      <c r="E59" s="37" t="n"/>
      <c r="F59" s="37" t="n"/>
      <c r="G59" s="37" t="n"/>
      <c r="H59" s="19" t="n"/>
      <c r="I59" s="21" t="n"/>
      <c r="J59" s="18" t="n"/>
      <c r="K59" s="21" t="n"/>
      <c r="L59" s="22" t="n"/>
      <c r="M59" s="23">
        <f>IF($A59="","",IF($K59="","",IFERROR($K59*VLOOKUP($D59,Assumptions!$D$4:$E$9,2,FALSE),"")))</f>
        <v/>
      </c>
      <c r="N59" s="23">
        <f>IF($A59="","",IF(AND($L59="",$M59=""),"",SUM($L59:$M59)))</f>
        <v/>
      </c>
      <c r="O59" s="22" t="n"/>
      <c r="P59" s="18" t="n"/>
      <c r="Q59" s="18" t="n"/>
      <c r="R59" s="18" t="n"/>
      <c r="S59" s="24">
        <f>IF($A59="","",IF(AND($Q59="Completed",$G59=""),"Check completion date",IF(AND($Q59="Completed",OR($R59="",$R59="Not Ready")),"Check billing",IF(AND($Q59&lt;&gt;"Completed",$Q59&lt;&gt;"Canceled",$E59&lt;&gt;"",IFERROR(TODAY()-$E59,0)&gt;Assumptions!$B$4),"Check age",IF(AND($P59="Customer",$N59&lt;&gt;"",$N59&gt;0,OR($O59="",$O59=0)),"Check price",IF(AND($P59="Customer",IFERROR($O59&gt;0,FALSE),$N59&lt;&gt;"",IFERROR(($O59-$N59)/$O59,0)&lt;Assumptions!$B$5),"Check price/cost",""))))))</f>
        <v/>
      </c>
    </row>
    <row r="60" ht="28" customHeight="1">
      <c r="A60" s="18" t="n"/>
      <c r="B60" s="19" t="n"/>
      <c r="C60" s="19" t="n"/>
      <c r="D60" s="18" t="n"/>
      <c r="E60" s="37" t="n"/>
      <c r="F60" s="37" t="n"/>
      <c r="G60" s="37" t="n"/>
      <c r="H60" s="19" t="n"/>
      <c r="I60" s="21" t="n"/>
      <c r="J60" s="18" t="n"/>
      <c r="K60" s="21" t="n"/>
      <c r="L60" s="22" t="n"/>
      <c r="M60" s="25">
        <f>IF($A60="","",IF($K60="","",IFERROR($K60*VLOOKUP($D60,Assumptions!$D$4:$E$9,2,FALSE),"")))</f>
        <v/>
      </c>
      <c r="N60" s="25">
        <f>IF($A60="","",IF(AND($L60="",$M60=""),"",SUM($L60:$M60)))</f>
        <v/>
      </c>
      <c r="O60" s="22" t="n"/>
      <c r="P60" s="18" t="n"/>
      <c r="Q60" s="18" t="n"/>
      <c r="R60" s="18" t="n"/>
      <c r="S60" s="26">
        <f>IF($A60="","",IF(AND($Q60="Completed",$G60=""),"Check completion date",IF(AND($Q60="Completed",OR($R60="",$R60="Not Ready")),"Check billing",IF(AND($Q60&lt;&gt;"Completed",$Q60&lt;&gt;"Canceled",$E60&lt;&gt;"",IFERROR(TODAY()-$E60,0)&gt;Assumptions!$B$4),"Check age",IF(AND($P60="Customer",$N60&lt;&gt;"",$N60&gt;0,OR($O60="",$O60=0)),"Check price",IF(AND($P60="Customer",IFERROR($O60&gt;0,FALSE),$N60&lt;&gt;"",IFERROR(($O60-$N60)/$O60,0)&lt;Assumptions!$B$5),"Check price/cost",""))))))</f>
        <v/>
      </c>
    </row>
    <row r="61" ht="28" customHeight="1">
      <c r="A61" s="18" t="n"/>
      <c r="B61" s="19" t="n"/>
      <c r="C61" s="19" t="n"/>
      <c r="D61" s="18" t="n"/>
      <c r="E61" s="37" t="n"/>
      <c r="F61" s="37" t="n"/>
      <c r="G61" s="37" t="n"/>
      <c r="H61" s="19" t="n"/>
      <c r="I61" s="21" t="n"/>
      <c r="J61" s="18" t="n"/>
      <c r="K61" s="21" t="n"/>
      <c r="L61" s="22" t="n"/>
      <c r="M61" s="23">
        <f>IF($A61="","",IF($K61="","",IFERROR($K61*VLOOKUP($D61,Assumptions!$D$4:$E$9,2,FALSE),"")))</f>
        <v/>
      </c>
      <c r="N61" s="23">
        <f>IF($A61="","",IF(AND($L61="",$M61=""),"",SUM($L61:$M61)))</f>
        <v/>
      </c>
      <c r="O61" s="22" t="n"/>
      <c r="P61" s="18" t="n"/>
      <c r="Q61" s="18" t="n"/>
      <c r="R61" s="18" t="n"/>
      <c r="S61" s="24">
        <f>IF($A61="","",IF(AND($Q61="Completed",$G61=""),"Check completion date",IF(AND($Q61="Completed",OR($R61="",$R61="Not Ready")),"Check billing",IF(AND($Q61&lt;&gt;"Completed",$Q61&lt;&gt;"Canceled",$E61&lt;&gt;"",IFERROR(TODAY()-$E61,0)&gt;Assumptions!$B$4),"Check age",IF(AND($P61="Customer",$N61&lt;&gt;"",$N61&gt;0,OR($O61="",$O61=0)),"Check price",IF(AND($P61="Customer",IFERROR($O61&gt;0,FALSE),$N61&lt;&gt;"",IFERROR(($O61-$N61)/$O61,0)&lt;Assumptions!$B$5),"Check price/cost",""))))))</f>
        <v/>
      </c>
    </row>
    <row r="62" ht="28" customHeight="1">
      <c r="A62" s="18" t="n"/>
      <c r="B62" s="19" t="n"/>
      <c r="C62" s="19" t="n"/>
      <c r="D62" s="18" t="n"/>
      <c r="E62" s="37" t="n"/>
      <c r="F62" s="37" t="n"/>
      <c r="G62" s="37" t="n"/>
      <c r="H62" s="19" t="n"/>
      <c r="I62" s="21" t="n"/>
      <c r="J62" s="18" t="n"/>
      <c r="K62" s="21" t="n"/>
      <c r="L62" s="22" t="n"/>
      <c r="M62" s="25">
        <f>IF($A62="","",IF($K62="","",IFERROR($K62*VLOOKUP($D62,Assumptions!$D$4:$E$9,2,FALSE),"")))</f>
        <v/>
      </c>
      <c r="N62" s="25">
        <f>IF($A62="","",IF(AND($L62="",$M62=""),"",SUM($L62:$M62)))</f>
        <v/>
      </c>
      <c r="O62" s="22" t="n"/>
      <c r="P62" s="18" t="n"/>
      <c r="Q62" s="18" t="n"/>
      <c r="R62" s="18" t="n"/>
      <c r="S62" s="26">
        <f>IF($A62="","",IF(AND($Q62="Completed",$G62=""),"Check completion date",IF(AND($Q62="Completed",OR($R62="",$R62="Not Ready")),"Check billing",IF(AND($Q62&lt;&gt;"Completed",$Q62&lt;&gt;"Canceled",$E62&lt;&gt;"",IFERROR(TODAY()-$E62,0)&gt;Assumptions!$B$4),"Check age",IF(AND($P62="Customer",$N62&lt;&gt;"",$N62&gt;0,OR($O62="",$O62=0)),"Check price",IF(AND($P62="Customer",IFERROR($O62&gt;0,FALSE),$N62&lt;&gt;"",IFERROR(($O62-$N62)/$O62,0)&lt;Assumptions!$B$5),"Check price/cost",""))))))</f>
        <v/>
      </c>
    </row>
    <row r="63" ht="28" customHeight="1">
      <c r="A63" s="18" t="n"/>
      <c r="B63" s="19" t="n"/>
      <c r="C63" s="19" t="n"/>
      <c r="D63" s="18" t="n"/>
      <c r="E63" s="37" t="n"/>
      <c r="F63" s="37" t="n"/>
      <c r="G63" s="37" t="n"/>
      <c r="H63" s="19" t="n"/>
      <c r="I63" s="21" t="n"/>
      <c r="J63" s="18" t="n"/>
      <c r="K63" s="21" t="n"/>
      <c r="L63" s="22" t="n"/>
      <c r="M63" s="23">
        <f>IF($A63="","",IF($K63="","",IFERROR($K63*VLOOKUP($D63,Assumptions!$D$4:$E$9,2,FALSE),"")))</f>
        <v/>
      </c>
      <c r="N63" s="23">
        <f>IF($A63="","",IF(AND($L63="",$M63=""),"",SUM($L63:$M63)))</f>
        <v/>
      </c>
      <c r="O63" s="22" t="n"/>
      <c r="P63" s="18" t="n"/>
      <c r="Q63" s="18" t="n"/>
      <c r="R63" s="18" t="n"/>
      <c r="S63" s="24">
        <f>IF($A63="","",IF(AND($Q63="Completed",$G63=""),"Check completion date",IF(AND($Q63="Completed",OR($R63="",$R63="Not Ready")),"Check billing",IF(AND($Q63&lt;&gt;"Completed",$Q63&lt;&gt;"Canceled",$E63&lt;&gt;"",IFERROR(TODAY()-$E63,0)&gt;Assumptions!$B$4),"Check age",IF(AND($P63="Customer",$N63&lt;&gt;"",$N63&gt;0,OR($O63="",$O63=0)),"Check price",IF(AND($P63="Customer",IFERROR($O63&gt;0,FALSE),$N63&lt;&gt;"",IFERROR(($O63-$N63)/$O63,0)&lt;Assumptions!$B$5),"Check price/cost",""))))))</f>
        <v/>
      </c>
    </row>
    <row r="64" ht="28" customHeight="1">
      <c r="A64" s="18" t="n"/>
      <c r="B64" s="19" t="n"/>
      <c r="C64" s="19" t="n"/>
      <c r="D64" s="18" t="n"/>
      <c r="E64" s="37" t="n"/>
      <c r="F64" s="37" t="n"/>
      <c r="G64" s="37" t="n"/>
      <c r="H64" s="19" t="n"/>
      <c r="I64" s="21" t="n"/>
      <c r="J64" s="18" t="n"/>
      <c r="K64" s="21" t="n"/>
      <c r="L64" s="22" t="n"/>
      <c r="M64" s="25">
        <f>IF($A64="","",IF($K64="","",IFERROR($K64*VLOOKUP($D64,Assumptions!$D$4:$E$9,2,FALSE),"")))</f>
        <v/>
      </c>
      <c r="N64" s="25">
        <f>IF($A64="","",IF(AND($L64="",$M64=""),"",SUM($L64:$M64)))</f>
        <v/>
      </c>
      <c r="O64" s="22" t="n"/>
      <c r="P64" s="18" t="n"/>
      <c r="Q64" s="18" t="n"/>
      <c r="R64" s="18" t="n"/>
      <c r="S64" s="26">
        <f>IF($A64="","",IF(AND($Q64="Completed",$G64=""),"Check completion date",IF(AND($Q64="Completed",OR($R64="",$R64="Not Ready")),"Check billing",IF(AND($Q64&lt;&gt;"Completed",$Q64&lt;&gt;"Canceled",$E64&lt;&gt;"",IFERROR(TODAY()-$E64,0)&gt;Assumptions!$B$4),"Check age",IF(AND($P64="Customer",$N64&lt;&gt;"",$N64&gt;0,OR($O64="",$O64=0)),"Check price",IF(AND($P64="Customer",IFERROR($O64&gt;0,FALSE),$N64&lt;&gt;"",IFERROR(($O64-$N64)/$O64,0)&lt;Assumptions!$B$5),"Check price/cost",""))))))</f>
        <v/>
      </c>
    </row>
    <row r="65" ht="28" customHeight="1">
      <c r="A65" s="18" t="n"/>
      <c r="B65" s="19" t="n"/>
      <c r="C65" s="19" t="n"/>
      <c r="D65" s="18" t="n"/>
      <c r="E65" s="37" t="n"/>
      <c r="F65" s="37" t="n"/>
      <c r="G65" s="37" t="n"/>
      <c r="H65" s="19" t="n"/>
      <c r="I65" s="21" t="n"/>
      <c r="J65" s="18" t="n"/>
      <c r="K65" s="21" t="n"/>
      <c r="L65" s="22" t="n"/>
      <c r="M65" s="23">
        <f>IF($A65="","",IF($K65="","",IFERROR($K65*VLOOKUP($D65,Assumptions!$D$4:$E$9,2,FALSE),"")))</f>
        <v/>
      </c>
      <c r="N65" s="23">
        <f>IF($A65="","",IF(AND($L65="",$M65=""),"",SUM($L65:$M65)))</f>
        <v/>
      </c>
      <c r="O65" s="22" t="n"/>
      <c r="P65" s="18" t="n"/>
      <c r="Q65" s="18" t="n"/>
      <c r="R65" s="18" t="n"/>
      <c r="S65" s="24">
        <f>IF($A65="","",IF(AND($Q65="Completed",$G65=""),"Check completion date",IF(AND($Q65="Completed",OR($R65="",$R65="Not Ready")),"Check billing",IF(AND($Q65&lt;&gt;"Completed",$Q65&lt;&gt;"Canceled",$E65&lt;&gt;"",IFERROR(TODAY()-$E65,0)&gt;Assumptions!$B$4),"Check age",IF(AND($P65="Customer",$N65&lt;&gt;"",$N65&gt;0,OR($O65="",$O65=0)),"Check price",IF(AND($P65="Customer",IFERROR($O65&gt;0,FALSE),$N65&lt;&gt;"",IFERROR(($O65-$N65)/$O65,0)&lt;Assumptions!$B$5),"Check price/cost",""))))))</f>
        <v/>
      </c>
    </row>
    <row r="66" ht="28" customHeight="1">
      <c r="A66" s="18" t="n"/>
      <c r="B66" s="19" t="n"/>
      <c r="C66" s="19" t="n"/>
      <c r="D66" s="18" t="n"/>
      <c r="E66" s="37" t="n"/>
      <c r="F66" s="37" t="n"/>
      <c r="G66" s="37" t="n"/>
      <c r="H66" s="19" t="n"/>
      <c r="I66" s="21" t="n"/>
      <c r="J66" s="18" t="n"/>
      <c r="K66" s="21" t="n"/>
      <c r="L66" s="22" t="n"/>
      <c r="M66" s="25">
        <f>IF($A66="","",IF($K66="","",IFERROR($K66*VLOOKUP($D66,Assumptions!$D$4:$E$9,2,FALSE),"")))</f>
        <v/>
      </c>
      <c r="N66" s="25">
        <f>IF($A66="","",IF(AND($L66="",$M66=""),"",SUM($L66:$M66)))</f>
        <v/>
      </c>
      <c r="O66" s="22" t="n"/>
      <c r="P66" s="18" t="n"/>
      <c r="Q66" s="18" t="n"/>
      <c r="R66" s="18" t="n"/>
      <c r="S66" s="26">
        <f>IF($A66="","",IF(AND($Q66="Completed",$G66=""),"Check completion date",IF(AND($Q66="Completed",OR($R66="",$R66="Not Ready")),"Check billing",IF(AND($Q66&lt;&gt;"Completed",$Q66&lt;&gt;"Canceled",$E66&lt;&gt;"",IFERROR(TODAY()-$E66,0)&gt;Assumptions!$B$4),"Check age",IF(AND($P66="Customer",$N66&lt;&gt;"",$N66&gt;0,OR($O66="",$O66=0)),"Check price",IF(AND($P66="Customer",IFERROR($O66&gt;0,FALSE),$N66&lt;&gt;"",IFERROR(($O66-$N66)/$O66,0)&lt;Assumptions!$B$5),"Check price/cost",""))))))</f>
        <v/>
      </c>
    </row>
    <row r="67" ht="28" customHeight="1">
      <c r="A67" s="18" t="n"/>
      <c r="B67" s="19" t="n"/>
      <c r="C67" s="19" t="n"/>
      <c r="D67" s="18" t="n"/>
      <c r="E67" s="37" t="n"/>
      <c r="F67" s="37" t="n"/>
      <c r="G67" s="37" t="n"/>
      <c r="H67" s="19" t="n"/>
      <c r="I67" s="21" t="n"/>
      <c r="J67" s="18" t="n"/>
      <c r="K67" s="21" t="n"/>
      <c r="L67" s="22" t="n"/>
      <c r="M67" s="23">
        <f>IF($A67="","",IF($K67="","",IFERROR($K67*VLOOKUP($D67,Assumptions!$D$4:$E$9,2,FALSE),"")))</f>
        <v/>
      </c>
      <c r="N67" s="23">
        <f>IF($A67="","",IF(AND($L67="",$M67=""),"",SUM($L67:$M67)))</f>
        <v/>
      </c>
      <c r="O67" s="22" t="n"/>
      <c r="P67" s="18" t="n"/>
      <c r="Q67" s="18" t="n"/>
      <c r="R67" s="18" t="n"/>
      <c r="S67" s="24">
        <f>IF($A67="","",IF(AND($Q67="Completed",$G67=""),"Check completion date",IF(AND($Q67="Completed",OR($R67="",$R67="Not Ready")),"Check billing",IF(AND($Q67&lt;&gt;"Completed",$Q67&lt;&gt;"Canceled",$E67&lt;&gt;"",IFERROR(TODAY()-$E67,0)&gt;Assumptions!$B$4),"Check age",IF(AND($P67="Customer",$N67&lt;&gt;"",$N67&gt;0,OR($O67="",$O67=0)),"Check price",IF(AND($P67="Customer",IFERROR($O67&gt;0,FALSE),$N67&lt;&gt;"",IFERROR(($O67-$N67)/$O67,0)&lt;Assumptions!$B$5),"Check price/cost",""))))))</f>
        <v/>
      </c>
    </row>
    <row r="68" ht="28" customHeight="1">
      <c r="A68" s="18" t="n"/>
      <c r="B68" s="19" t="n"/>
      <c r="C68" s="19" t="n"/>
      <c r="D68" s="18" t="n"/>
      <c r="E68" s="37" t="n"/>
      <c r="F68" s="37" t="n"/>
      <c r="G68" s="37" t="n"/>
      <c r="H68" s="19" t="n"/>
      <c r="I68" s="21" t="n"/>
      <c r="J68" s="18" t="n"/>
      <c r="K68" s="21" t="n"/>
      <c r="L68" s="22" t="n"/>
      <c r="M68" s="25">
        <f>IF($A68="","",IF($K68="","",IFERROR($K68*VLOOKUP($D68,Assumptions!$D$4:$E$9,2,FALSE),"")))</f>
        <v/>
      </c>
      <c r="N68" s="25">
        <f>IF($A68="","",IF(AND($L68="",$M68=""),"",SUM($L68:$M68)))</f>
        <v/>
      </c>
      <c r="O68" s="22" t="n"/>
      <c r="P68" s="18" t="n"/>
      <c r="Q68" s="18" t="n"/>
      <c r="R68" s="18" t="n"/>
      <c r="S68" s="26">
        <f>IF($A68="","",IF(AND($Q68="Completed",$G68=""),"Check completion date",IF(AND($Q68="Completed",OR($R68="",$R68="Not Ready")),"Check billing",IF(AND($Q68&lt;&gt;"Completed",$Q68&lt;&gt;"Canceled",$E68&lt;&gt;"",IFERROR(TODAY()-$E68,0)&gt;Assumptions!$B$4),"Check age",IF(AND($P68="Customer",$N68&lt;&gt;"",$N68&gt;0,OR($O68="",$O68=0)),"Check price",IF(AND($P68="Customer",IFERROR($O68&gt;0,FALSE),$N68&lt;&gt;"",IFERROR(($O68-$N68)/$O68,0)&lt;Assumptions!$B$5),"Check price/cost",""))))))</f>
        <v/>
      </c>
    </row>
    <row r="69" ht="28" customHeight="1">
      <c r="A69" s="18" t="n"/>
      <c r="B69" s="19" t="n"/>
      <c r="C69" s="19" t="n"/>
      <c r="D69" s="18" t="n"/>
      <c r="E69" s="37" t="n"/>
      <c r="F69" s="37" t="n"/>
      <c r="G69" s="37" t="n"/>
      <c r="H69" s="19" t="n"/>
      <c r="I69" s="21" t="n"/>
      <c r="J69" s="18" t="n"/>
      <c r="K69" s="21" t="n"/>
      <c r="L69" s="22" t="n"/>
      <c r="M69" s="23">
        <f>IF($A69="","",IF($K69="","",IFERROR($K69*VLOOKUP($D69,Assumptions!$D$4:$E$9,2,FALSE),"")))</f>
        <v/>
      </c>
      <c r="N69" s="23">
        <f>IF($A69="","",IF(AND($L69="",$M69=""),"",SUM($L69:$M69)))</f>
        <v/>
      </c>
      <c r="O69" s="22" t="n"/>
      <c r="P69" s="18" t="n"/>
      <c r="Q69" s="18" t="n"/>
      <c r="R69" s="18" t="n"/>
      <c r="S69" s="24">
        <f>IF($A69="","",IF(AND($Q69="Completed",$G69=""),"Check completion date",IF(AND($Q69="Completed",OR($R69="",$R69="Not Ready")),"Check billing",IF(AND($Q69&lt;&gt;"Completed",$Q69&lt;&gt;"Canceled",$E69&lt;&gt;"",IFERROR(TODAY()-$E69,0)&gt;Assumptions!$B$4),"Check age",IF(AND($P69="Customer",$N69&lt;&gt;"",$N69&gt;0,OR($O69="",$O69=0)),"Check price",IF(AND($P69="Customer",IFERROR($O69&gt;0,FALSE),$N69&lt;&gt;"",IFERROR(($O69-$N69)/$O69,0)&lt;Assumptions!$B$5),"Check price/cost",""))))))</f>
        <v/>
      </c>
    </row>
    <row r="70" ht="28" customHeight="1">
      <c r="A70" s="18" t="n"/>
      <c r="B70" s="19" t="n"/>
      <c r="C70" s="19" t="n"/>
      <c r="D70" s="18" t="n"/>
      <c r="E70" s="37" t="n"/>
      <c r="F70" s="37" t="n"/>
      <c r="G70" s="37" t="n"/>
      <c r="H70" s="19" t="n"/>
      <c r="I70" s="21" t="n"/>
      <c r="J70" s="18" t="n"/>
      <c r="K70" s="21" t="n"/>
      <c r="L70" s="22" t="n"/>
      <c r="M70" s="25">
        <f>IF($A70="","",IF($K70="","",IFERROR($K70*VLOOKUP($D70,Assumptions!$D$4:$E$9,2,FALSE),"")))</f>
        <v/>
      </c>
      <c r="N70" s="25">
        <f>IF($A70="","",IF(AND($L70="",$M70=""),"",SUM($L70:$M70)))</f>
        <v/>
      </c>
      <c r="O70" s="22" t="n"/>
      <c r="P70" s="18" t="n"/>
      <c r="Q70" s="18" t="n"/>
      <c r="R70" s="18" t="n"/>
      <c r="S70" s="26">
        <f>IF($A70="","",IF(AND($Q70="Completed",$G70=""),"Check completion date",IF(AND($Q70="Completed",OR($R70="",$R70="Not Ready")),"Check billing",IF(AND($Q70&lt;&gt;"Completed",$Q70&lt;&gt;"Canceled",$E70&lt;&gt;"",IFERROR(TODAY()-$E70,0)&gt;Assumptions!$B$4),"Check age",IF(AND($P70="Customer",$N70&lt;&gt;"",$N70&gt;0,OR($O70="",$O70=0)),"Check price",IF(AND($P70="Customer",IFERROR($O70&gt;0,FALSE),$N70&lt;&gt;"",IFERROR(($O70-$N70)/$O70,0)&lt;Assumptions!$B$5),"Check price/cost",""))))))</f>
        <v/>
      </c>
    </row>
    <row r="71" ht="28" customHeight="1">
      <c r="A71" s="18" t="n"/>
      <c r="B71" s="19" t="n"/>
      <c r="C71" s="19" t="n"/>
      <c r="D71" s="18" t="n"/>
      <c r="E71" s="37" t="n"/>
      <c r="F71" s="37" t="n"/>
      <c r="G71" s="37" t="n"/>
      <c r="H71" s="19" t="n"/>
      <c r="I71" s="21" t="n"/>
      <c r="J71" s="18" t="n"/>
      <c r="K71" s="21" t="n"/>
      <c r="L71" s="22" t="n"/>
      <c r="M71" s="23">
        <f>IF($A71="","",IF($K71="","",IFERROR($K71*VLOOKUP($D71,Assumptions!$D$4:$E$9,2,FALSE),"")))</f>
        <v/>
      </c>
      <c r="N71" s="23">
        <f>IF($A71="","",IF(AND($L71="",$M71=""),"",SUM($L71:$M71)))</f>
        <v/>
      </c>
      <c r="O71" s="22" t="n"/>
      <c r="P71" s="18" t="n"/>
      <c r="Q71" s="18" t="n"/>
      <c r="R71" s="18" t="n"/>
      <c r="S71" s="24">
        <f>IF($A71="","",IF(AND($Q71="Completed",$G71=""),"Check completion date",IF(AND($Q71="Completed",OR($R71="",$R71="Not Ready")),"Check billing",IF(AND($Q71&lt;&gt;"Completed",$Q71&lt;&gt;"Canceled",$E71&lt;&gt;"",IFERROR(TODAY()-$E71,0)&gt;Assumptions!$B$4),"Check age",IF(AND($P71="Customer",$N71&lt;&gt;"",$N71&gt;0,OR($O71="",$O71=0)),"Check price",IF(AND($P71="Customer",IFERROR($O71&gt;0,FALSE),$N71&lt;&gt;"",IFERROR(($O71-$N71)/$O71,0)&lt;Assumptions!$B$5),"Check price/cost",""))))))</f>
        <v/>
      </c>
    </row>
    <row r="72" ht="28" customHeight="1">
      <c r="A72" s="18" t="n"/>
      <c r="B72" s="19" t="n"/>
      <c r="C72" s="19" t="n"/>
      <c r="D72" s="18" t="n"/>
      <c r="E72" s="37" t="n"/>
      <c r="F72" s="37" t="n"/>
      <c r="G72" s="37" t="n"/>
      <c r="H72" s="19" t="n"/>
      <c r="I72" s="21" t="n"/>
      <c r="J72" s="18" t="n"/>
      <c r="K72" s="21" t="n"/>
      <c r="L72" s="22" t="n"/>
      <c r="M72" s="25">
        <f>IF($A72="","",IF($K72="","",IFERROR($K72*VLOOKUP($D72,Assumptions!$D$4:$E$9,2,FALSE),"")))</f>
        <v/>
      </c>
      <c r="N72" s="25">
        <f>IF($A72="","",IF(AND($L72="",$M72=""),"",SUM($L72:$M72)))</f>
        <v/>
      </c>
      <c r="O72" s="22" t="n"/>
      <c r="P72" s="18" t="n"/>
      <c r="Q72" s="18" t="n"/>
      <c r="R72" s="18" t="n"/>
      <c r="S72" s="26">
        <f>IF($A72="","",IF(AND($Q72="Completed",$G72=""),"Check completion date",IF(AND($Q72="Completed",OR($R72="",$R72="Not Ready")),"Check billing",IF(AND($Q72&lt;&gt;"Completed",$Q72&lt;&gt;"Canceled",$E72&lt;&gt;"",IFERROR(TODAY()-$E72,0)&gt;Assumptions!$B$4),"Check age",IF(AND($P72="Customer",$N72&lt;&gt;"",$N72&gt;0,OR($O72="",$O72=0)),"Check price",IF(AND($P72="Customer",IFERROR($O72&gt;0,FALSE),$N72&lt;&gt;"",IFERROR(($O72-$N72)/$O72,0)&lt;Assumptions!$B$5),"Check price/cost",""))))))</f>
        <v/>
      </c>
    </row>
    <row r="73" ht="28" customHeight="1">
      <c r="A73" s="18" t="n"/>
      <c r="B73" s="19" t="n"/>
      <c r="C73" s="19" t="n"/>
      <c r="D73" s="18" t="n"/>
      <c r="E73" s="37" t="n"/>
      <c r="F73" s="37" t="n"/>
      <c r="G73" s="37" t="n"/>
      <c r="H73" s="19" t="n"/>
      <c r="I73" s="21" t="n"/>
      <c r="J73" s="18" t="n"/>
      <c r="K73" s="21" t="n"/>
      <c r="L73" s="22" t="n"/>
      <c r="M73" s="23">
        <f>IF($A73="","",IF($K73="","",IFERROR($K73*VLOOKUP($D73,Assumptions!$D$4:$E$9,2,FALSE),"")))</f>
        <v/>
      </c>
      <c r="N73" s="23">
        <f>IF($A73="","",IF(AND($L73="",$M73=""),"",SUM($L73:$M73)))</f>
        <v/>
      </c>
      <c r="O73" s="22" t="n"/>
      <c r="P73" s="18" t="n"/>
      <c r="Q73" s="18" t="n"/>
      <c r="R73" s="18" t="n"/>
      <c r="S73" s="24">
        <f>IF($A73="","",IF(AND($Q73="Completed",$G73=""),"Check completion date",IF(AND($Q73="Completed",OR($R73="",$R73="Not Ready")),"Check billing",IF(AND($Q73&lt;&gt;"Completed",$Q73&lt;&gt;"Canceled",$E73&lt;&gt;"",IFERROR(TODAY()-$E73,0)&gt;Assumptions!$B$4),"Check age",IF(AND($P73="Customer",$N73&lt;&gt;"",$N73&gt;0,OR($O73="",$O73=0)),"Check price",IF(AND($P73="Customer",IFERROR($O73&gt;0,FALSE),$N73&lt;&gt;"",IFERROR(($O73-$N73)/$O73,0)&lt;Assumptions!$B$5),"Check price/cost",""))))))</f>
        <v/>
      </c>
    </row>
    <row r="74" ht="28" customHeight="1">
      <c r="A74" s="18" t="n"/>
      <c r="B74" s="19" t="n"/>
      <c r="C74" s="19" t="n"/>
      <c r="D74" s="18" t="n"/>
      <c r="E74" s="37" t="n"/>
      <c r="F74" s="37" t="n"/>
      <c r="G74" s="37" t="n"/>
      <c r="H74" s="19" t="n"/>
      <c r="I74" s="21" t="n"/>
      <c r="J74" s="18" t="n"/>
      <c r="K74" s="21" t="n"/>
      <c r="L74" s="22" t="n"/>
      <c r="M74" s="25">
        <f>IF($A74="","",IF($K74="","",IFERROR($K74*VLOOKUP($D74,Assumptions!$D$4:$E$9,2,FALSE),"")))</f>
        <v/>
      </c>
      <c r="N74" s="25">
        <f>IF($A74="","",IF(AND($L74="",$M74=""),"",SUM($L74:$M74)))</f>
        <v/>
      </c>
      <c r="O74" s="22" t="n"/>
      <c r="P74" s="18" t="n"/>
      <c r="Q74" s="18" t="n"/>
      <c r="R74" s="18" t="n"/>
      <c r="S74" s="26">
        <f>IF($A74="","",IF(AND($Q74="Completed",$G74=""),"Check completion date",IF(AND($Q74="Completed",OR($R74="",$R74="Not Ready")),"Check billing",IF(AND($Q74&lt;&gt;"Completed",$Q74&lt;&gt;"Canceled",$E74&lt;&gt;"",IFERROR(TODAY()-$E74,0)&gt;Assumptions!$B$4),"Check age",IF(AND($P74="Customer",$N74&lt;&gt;"",$N74&gt;0,OR($O74="",$O74=0)),"Check price",IF(AND($P74="Customer",IFERROR($O74&gt;0,FALSE),$N74&lt;&gt;"",IFERROR(($O74-$N74)/$O74,0)&lt;Assumptions!$B$5),"Check price/cost",""))))))</f>
        <v/>
      </c>
    </row>
    <row r="75" ht="28" customHeight="1">
      <c r="A75" s="18" t="n"/>
      <c r="B75" s="19" t="n"/>
      <c r="C75" s="19" t="n"/>
      <c r="D75" s="18" t="n"/>
      <c r="E75" s="37" t="n"/>
      <c r="F75" s="37" t="n"/>
      <c r="G75" s="37" t="n"/>
      <c r="H75" s="19" t="n"/>
      <c r="I75" s="21" t="n"/>
      <c r="J75" s="18" t="n"/>
      <c r="K75" s="21" t="n"/>
      <c r="L75" s="22" t="n"/>
      <c r="M75" s="23">
        <f>IF($A75="","",IF($K75="","",IFERROR($K75*VLOOKUP($D75,Assumptions!$D$4:$E$9,2,FALSE),"")))</f>
        <v/>
      </c>
      <c r="N75" s="23">
        <f>IF($A75="","",IF(AND($L75="",$M75=""),"",SUM($L75:$M75)))</f>
        <v/>
      </c>
      <c r="O75" s="22" t="n"/>
      <c r="P75" s="18" t="n"/>
      <c r="Q75" s="18" t="n"/>
      <c r="R75" s="18" t="n"/>
      <c r="S75" s="24">
        <f>IF($A75="","",IF(AND($Q75="Completed",$G75=""),"Check completion date",IF(AND($Q75="Completed",OR($R75="",$R75="Not Ready")),"Check billing",IF(AND($Q75&lt;&gt;"Completed",$Q75&lt;&gt;"Canceled",$E75&lt;&gt;"",IFERROR(TODAY()-$E75,0)&gt;Assumptions!$B$4),"Check age",IF(AND($P75="Customer",$N75&lt;&gt;"",$N75&gt;0,OR($O75="",$O75=0)),"Check price",IF(AND($P75="Customer",IFERROR($O75&gt;0,FALSE),$N75&lt;&gt;"",IFERROR(($O75-$N75)/$O75,0)&lt;Assumptions!$B$5),"Check price/cost",""))))))</f>
        <v/>
      </c>
    </row>
    <row r="76" ht="28" customHeight="1">
      <c r="A76" s="18" t="n"/>
      <c r="B76" s="19" t="n"/>
      <c r="C76" s="19" t="n"/>
      <c r="D76" s="18" t="n"/>
      <c r="E76" s="37" t="n"/>
      <c r="F76" s="37" t="n"/>
      <c r="G76" s="37" t="n"/>
      <c r="H76" s="19" t="n"/>
      <c r="I76" s="21" t="n"/>
      <c r="J76" s="18" t="n"/>
      <c r="K76" s="21" t="n"/>
      <c r="L76" s="22" t="n"/>
      <c r="M76" s="25">
        <f>IF($A76="","",IF($K76="","",IFERROR($K76*VLOOKUP($D76,Assumptions!$D$4:$E$9,2,FALSE),"")))</f>
        <v/>
      </c>
      <c r="N76" s="25">
        <f>IF($A76="","",IF(AND($L76="",$M76=""),"",SUM($L76:$M76)))</f>
        <v/>
      </c>
      <c r="O76" s="22" t="n"/>
      <c r="P76" s="18" t="n"/>
      <c r="Q76" s="18" t="n"/>
      <c r="R76" s="18" t="n"/>
      <c r="S76" s="26">
        <f>IF($A76="","",IF(AND($Q76="Completed",$G76=""),"Check completion date",IF(AND($Q76="Completed",OR($R76="",$R76="Not Ready")),"Check billing",IF(AND($Q76&lt;&gt;"Completed",$Q76&lt;&gt;"Canceled",$E76&lt;&gt;"",IFERROR(TODAY()-$E76,0)&gt;Assumptions!$B$4),"Check age",IF(AND($P76="Customer",$N76&lt;&gt;"",$N76&gt;0,OR($O76="",$O76=0)),"Check price",IF(AND($P76="Customer",IFERROR($O76&gt;0,FALSE),$N76&lt;&gt;"",IFERROR(($O76-$N76)/$O76,0)&lt;Assumptions!$B$5),"Check price/cost",""))))))</f>
        <v/>
      </c>
    </row>
    <row r="77" ht="28" customHeight="1">
      <c r="A77" s="18" t="n"/>
      <c r="B77" s="19" t="n"/>
      <c r="C77" s="19" t="n"/>
      <c r="D77" s="18" t="n"/>
      <c r="E77" s="37" t="n"/>
      <c r="F77" s="37" t="n"/>
      <c r="G77" s="37" t="n"/>
      <c r="H77" s="19" t="n"/>
      <c r="I77" s="21" t="n"/>
      <c r="J77" s="18" t="n"/>
      <c r="K77" s="21" t="n"/>
      <c r="L77" s="22" t="n"/>
      <c r="M77" s="23">
        <f>IF($A77="","",IF($K77="","",IFERROR($K77*VLOOKUP($D77,Assumptions!$D$4:$E$9,2,FALSE),"")))</f>
        <v/>
      </c>
      <c r="N77" s="23">
        <f>IF($A77="","",IF(AND($L77="",$M77=""),"",SUM($L77:$M77)))</f>
        <v/>
      </c>
      <c r="O77" s="22" t="n"/>
      <c r="P77" s="18" t="n"/>
      <c r="Q77" s="18" t="n"/>
      <c r="R77" s="18" t="n"/>
      <c r="S77" s="24">
        <f>IF($A77="","",IF(AND($Q77="Completed",$G77=""),"Check completion date",IF(AND($Q77="Completed",OR($R77="",$R77="Not Ready")),"Check billing",IF(AND($Q77&lt;&gt;"Completed",$Q77&lt;&gt;"Canceled",$E77&lt;&gt;"",IFERROR(TODAY()-$E77,0)&gt;Assumptions!$B$4),"Check age",IF(AND($P77="Customer",$N77&lt;&gt;"",$N77&gt;0,OR($O77="",$O77=0)),"Check price",IF(AND($P77="Customer",IFERROR($O77&gt;0,FALSE),$N77&lt;&gt;"",IFERROR(($O77-$N77)/$O77,0)&lt;Assumptions!$B$5),"Check price/cost",""))))))</f>
        <v/>
      </c>
    </row>
    <row r="78" ht="28" customHeight="1">
      <c r="A78" s="18" t="n"/>
      <c r="B78" s="19" t="n"/>
      <c r="C78" s="19" t="n"/>
      <c r="D78" s="18" t="n"/>
      <c r="E78" s="37" t="n"/>
      <c r="F78" s="37" t="n"/>
      <c r="G78" s="37" t="n"/>
      <c r="H78" s="19" t="n"/>
      <c r="I78" s="21" t="n"/>
      <c r="J78" s="18" t="n"/>
      <c r="K78" s="21" t="n"/>
      <c r="L78" s="22" t="n"/>
      <c r="M78" s="25">
        <f>IF($A78="","",IF($K78="","",IFERROR($K78*VLOOKUP($D78,Assumptions!$D$4:$E$9,2,FALSE),"")))</f>
        <v/>
      </c>
      <c r="N78" s="25">
        <f>IF($A78="","",IF(AND($L78="",$M78=""),"",SUM($L78:$M78)))</f>
        <v/>
      </c>
      <c r="O78" s="22" t="n"/>
      <c r="P78" s="18" t="n"/>
      <c r="Q78" s="18" t="n"/>
      <c r="R78" s="18" t="n"/>
      <c r="S78" s="26">
        <f>IF($A78="","",IF(AND($Q78="Completed",$G78=""),"Check completion date",IF(AND($Q78="Completed",OR($R78="",$R78="Not Ready")),"Check billing",IF(AND($Q78&lt;&gt;"Completed",$Q78&lt;&gt;"Canceled",$E78&lt;&gt;"",IFERROR(TODAY()-$E78,0)&gt;Assumptions!$B$4),"Check age",IF(AND($P78="Customer",$N78&lt;&gt;"",$N78&gt;0,OR($O78="",$O78=0)),"Check price",IF(AND($P78="Customer",IFERROR($O78&gt;0,FALSE),$N78&lt;&gt;"",IFERROR(($O78-$N78)/$O78,0)&lt;Assumptions!$B$5),"Check price/cost",""))))))</f>
        <v/>
      </c>
    </row>
    <row r="79" ht="28" customHeight="1">
      <c r="A79" s="18" t="n"/>
      <c r="B79" s="19" t="n"/>
      <c r="C79" s="19" t="n"/>
      <c r="D79" s="18" t="n"/>
      <c r="E79" s="37" t="n"/>
      <c r="F79" s="37" t="n"/>
      <c r="G79" s="37" t="n"/>
      <c r="H79" s="19" t="n"/>
      <c r="I79" s="21" t="n"/>
      <c r="J79" s="18" t="n"/>
      <c r="K79" s="21" t="n"/>
      <c r="L79" s="22" t="n"/>
      <c r="M79" s="23">
        <f>IF($A79="","",IF($K79="","",IFERROR($K79*VLOOKUP($D79,Assumptions!$D$4:$E$9,2,FALSE),"")))</f>
        <v/>
      </c>
      <c r="N79" s="23">
        <f>IF($A79="","",IF(AND($L79="",$M79=""),"",SUM($L79:$M79)))</f>
        <v/>
      </c>
      <c r="O79" s="22" t="n"/>
      <c r="P79" s="18" t="n"/>
      <c r="Q79" s="18" t="n"/>
      <c r="R79" s="18" t="n"/>
      <c r="S79" s="24">
        <f>IF($A79="","",IF(AND($Q79="Completed",$G79=""),"Check completion date",IF(AND($Q79="Completed",OR($R79="",$R79="Not Ready")),"Check billing",IF(AND($Q79&lt;&gt;"Completed",$Q79&lt;&gt;"Canceled",$E79&lt;&gt;"",IFERROR(TODAY()-$E79,0)&gt;Assumptions!$B$4),"Check age",IF(AND($P79="Customer",$N79&lt;&gt;"",$N79&gt;0,OR($O79="",$O79=0)),"Check price",IF(AND($P79="Customer",IFERROR($O79&gt;0,FALSE),$N79&lt;&gt;"",IFERROR(($O79-$N79)/$O79,0)&lt;Assumptions!$B$5),"Check price/cost",""))))))</f>
        <v/>
      </c>
    </row>
    <row r="80" ht="28" customHeight="1">
      <c r="A80" s="18" t="n"/>
      <c r="B80" s="19" t="n"/>
      <c r="C80" s="19" t="n"/>
      <c r="D80" s="18" t="n"/>
      <c r="E80" s="37" t="n"/>
      <c r="F80" s="37" t="n"/>
      <c r="G80" s="37" t="n"/>
      <c r="H80" s="19" t="n"/>
      <c r="I80" s="21" t="n"/>
      <c r="J80" s="18" t="n"/>
      <c r="K80" s="21" t="n"/>
      <c r="L80" s="22" t="n"/>
      <c r="M80" s="25">
        <f>IF($A80="","",IF($K80="","",IFERROR($K80*VLOOKUP($D80,Assumptions!$D$4:$E$9,2,FALSE),"")))</f>
        <v/>
      </c>
      <c r="N80" s="25">
        <f>IF($A80="","",IF(AND($L80="",$M80=""),"",SUM($L80:$M80)))</f>
        <v/>
      </c>
      <c r="O80" s="22" t="n"/>
      <c r="P80" s="18" t="n"/>
      <c r="Q80" s="18" t="n"/>
      <c r="R80" s="18" t="n"/>
      <c r="S80" s="26">
        <f>IF($A80="","",IF(AND($Q80="Completed",$G80=""),"Check completion date",IF(AND($Q80="Completed",OR($R80="",$R80="Not Ready")),"Check billing",IF(AND($Q80&lt;&gt;"Completed",$Q80&lt;&gt;"Canceled",$E80&lt;&gt;"",IFERROR(TODAY()-$E80,0)&gt;Assumptions!$B$4),"Check age",IF(AND($P80="Customer",$N80&lt;&gt;"",$N80&gt;0,OR($O80="",$O80=0)),"Check price",IF(AND($P80="Customer",IFERROR($O80&gt;0,FALSE),$N80&lt;&gt;"",IFERROR(($O80-$N80)/$O80,0)&lt;Assumptions!$B$5),"Check price/cost",""))))))</f>
        <v/>
      </c>
    </row>
    <row r="81" ht="28" customHeight="1">
      <c r="A81" s="18" t="n"/>
      <c r="B81" s="19" t="n"/>
      <c r="C81" s="19" t="n"/>
      <c r="D81" s="18" t="n"/>
      <c r="E81" s="37" t="n"/>
      <c r="F81" s="37" t="n"/>
      <c r="G81" s="37" t="n"/>
      <c r="H81" s="19" t="n"/>
      <c r="I81" s="21" t="n"/>
      <c r="J81" s="18" t="n"/>
      <c r="K81" s="21" t="n"/>
      <c r="L81" s="22" t="n"/>
      <c r="M81" s="23">
        <f>IF($A81="","",IF($K81="","",IFERROR($K81*VLOOKUP($D81,Assumptions!$D$4:$E$9,2,FALSE),"")))</f>
        <v/>
      </c>
      <c r="N81" s="23">
        <f>IF($A81="","",IF(AND($L81="",$M81=""),"",SUM($L81:$M81)))</f>
        <v/>
      </c>
      <c r="O81" s="22" t="n"/>
      <c r="P81" s="18" t="n"/>
      <c r="Q81" s="18" t="n"/>
      <c r="R81" s="18" t="n"/>
      <c r="S81" s="24">
        <f>IF($A81="","",IF(AND($Q81="Completed",$G81=""),"Check completion date",IF(AND($Q81="Completed",OR($R81="",$R81="Not Ready")),"Check billing",IF(AND($Q81&lt;&gt;"Completed",$Q81&lt;&gt;"Canceled",$E81&lt;&gt;"",IFERROR(TODAY()-$E81,0)&gt;Assumptions!$B$4),"Check age",IF(AND($P81="Customer",$N81&lt;&gt;"",$N81&gt;0,OR($O81="",$O81=0)),"Check price",IF(AND($P81="Customer",IFERROR($O81&gt;0,FALSE),$N81&lt;&gt;"",IFERROR(($O81-$N81)/$O81,0)&lt;Assumptions!$B$5),"Check price/cost",""))))))</f>
        <v/>
      </c>
    </row>
    <row r="82" ht="28" customHeight="1">
      <c r="A82" s="18" t="n"/>
      <c r="B82" s="19" t="n"/>
      <c r="C82" s="19" t="n"/>
      <c r="D82" s="18" t="n"/>
      <c r="E82" s="37" t="n"/>
      <c r="F82" s="37" t="n"/>
      <c r="G82" s="37" t="n"/>
      <c r="H82" s="19" t="n"/>
      <c r="I82" s="21" t="n"/>
      <c r="J82" s="18" t="n"/>
      <c r="K82" s="21" t="n"/>
      <c r="L82" s="22" t="n"/>
      <c r="M82" s="25">
        <f>IF($A82="","",IF($K82="","",IFERROR($K82*VLOOKUP($D82,Assumptions!$D$4:$E$9,2,FALSE),"")))</f>
        <v/>
      </c>
      <c r="N82" s="25">
        <f>IF($A82="","",IF(AND($L82="",$M82=""),"",SUM($L82:$M82)))</f>
        <v/>
      </c>
      <c r="O82" s="22" t="n"/>
      <c r="P82" s="18" t="n"/>
      <c r="Q82" s="18" t="n"/>
      <c r="R82" s="18" t="n"/>
      <c r="S82" s="26">
        <f>IF($A82="","",IF(AND($Q82="Completed",$G82=""),"Check completion date",IF(AND($Q82="Completed",OR($R82="",$R82="Not Ready")),"Check billing",IF(AND($Q82&lt;&gt;"Completed",$Q82&lt;&gt;"Canceled",$E82&lt;&gt;"",IFERROR(TODAY()-$E82,0)&gt;Assumptions!$B$4),"Check age",IF(AND($P82="Customer",$N82&lt;&gt;"",$N82&gt;0,OR($O82="",$O82=0)),"Check price",IF(AND($P82="Customer",IFERROR($O82&gt;0,FALSE),$N82&lt;&gt;"",IFERROR(($O82-$N82)/$O82,0)&lt;Assumptions!$B$5),"Check price/cost",""))))))</f>
        <v/>
      </c>
    </row>
    <row r="83" ht="28" customHeight="1">
      <c r="A83" s="18" t="n"/>
      <c r="B83" s="19" t="n"/>
      <c r="C83" s="19" t="n"/>
      <c r="D83" s="18" t="n"/>
      <c r="E83" s="37" t="n"/>
      <c r="F83" s="37" t="n"/>
      <c r="G83" s="37" t="n"/>
      <c r="H83" s="19" t="n"/>
      <c r="I83" s="21" t="n"/>
      <c r="J83" s="18" t="n"/>
      <c r="K83" s="21" t="n"/>
      <c r="L83" s="22" t="n"/>
      <c r="M83" s="23">
        <f>IF($A83="","",IF($K83="","",IFERROR($K83*VLOOKUP($D83,Assumptions!$D$4:$E$9,2,FALSE),"")))</f>
        <v/>
      </c>
      <c r="N83" s="23">
        <f>IF($A83="","",IF(AND($L83="",$M83=""),"",SUM($L83:$M83)))</f>
        <v/>
      </c>
      <c r="O83" s="22" t="n"/>
      <c r="P83" s="18" t="n"/>
      <c r="Q83" s="18" t="n"/>
      <c r="R83" s="18" t="n"/>
      <c r="S83" s="24">
        <f>IF($A83="","",IF(AND($Q83="Completed",$G83=""),"Check completion date",IF(AND($Q83="Completed",OR($R83="",$R83="Not Ready")),"Check billing",IF(AND($Q83&lt;&gt;"Completed",$Q83&lt;&gt;"Canceled",$E83&lt;&gt;"",IFERROR(TODAY()-$E83,0)&gt;Assumptions!$B$4),"Check age",IF(AND($P83="Customer",$N83&lt;&gt;"",$N83&gt;0,OR($O83="",$O83=0)),"Check price",IF(AND($P83="Customer",IFERROR($O83&gt;0,FALSE),$N83&lt;&gt;"",IFERROR(($O83-$N83)/$O83,0)&lt;Assumptions!$B$5),"Check price/cost",""))))))</f>
        <v/>
      </c>
    </row>
    <row r="84" ht="28" customHeight="1">
      <c r="A84" s="18" t="n"/>
      <c r="B84" s="19" t="n"/>
      <c r="C84" s="19" t="n"/>
      <c r="D84" s="18" t="n"/>
      <c r="E84" s="37" t="n"/>
      <c r="F84" s="37" t="n"/>
      <c r="G84" s="37" t="n"/>
      <c r="H84" s="19" t="n"/>
      <c r="I84" s="21" t="n"/>
      <c r="J84" s="18" t="n"/>
      <c r="K84" s="21" t="n"/>
      <c r="L84" s="22" t="n"/>
      <c r="M84" s="25">
        <f>IF($A84="","",IF($K84="","",IFERROR($K84*VLOOKUP($D84,Assumptions!$D$4:$E$9,2,FALSE),"")))</f>
        <v/>
      </c>
      <c r="N84" s="25">
        <f>IF($A84="","",IF(AND($L84="",$M84=""),"",SUM($L84:$M84)))</f>
        <v/>
      </c>
      <c r="O84" s="22" t="n"/>
      <c r="P84" s="18" t="n"/>
      <c r="Q84" s="18" t="n"/>
      <c r="R84" s="18" t="n"/>
      <c r="S84" s="26">
        <f>IF($A84="","",IF(AND($Q84="Completed",$G84=""),"Check completion date",IF(AND($Q84="Completed",OR($R84="",$R84="Not Ready")),"Check billing",IF(AND($Q84&lt;&gt;"Completed",$Q84&lt;&gt;"Canceled",$E84&lt;&gt;"",IFERROR(TODAY()-$E84,0)&gt;Assumptions!$B$4),"Check age",IF(AND($P84="Customer",$N84&lt;&gt;"",$N84&gt;0,OR($O84="",$O84=0)),"Check price",IF(AND($P84="Customer",IFERROR($O84&gt;0,FALSE),$N84&lt;&gt;"",IFERROR(($O84-$N84)/$O84,0)&lt;Assumptions!$B$5),"Check price/cost",""))))))</f>
        <v/>
      </c>
    </row>
    <row r="85" ht="28" customHeight="1">
      <c r="A85" s="18" t="n"/>
      <c r="B85" s="19" t="n"/>
      <c r="C85" s="19" t="n"/>
      <c r="D85" s="18" t="n"/>
      <c r="E85" s="37" t="n"/>
      <c r="F85" s="37" t="n"/>
      <c r="G85" s="37" t="n"/>
      <c r="H85" s="19" t="n"/>
      <c r="I85" s="21" t="n"/>
      <c r="J85" s="18" t="n"/>
      <c r="K85" s="21" t="n"/>
      <c r="L85" s="22" t="n"/>
      <c r="M85" s="23">
        <f>IF($A85="","",IF($K85="","",IFERROR($K85*VLOOKUP($D85,Assumptions!$D$4:$E$9,2,FALSE),"")))</f>
        <v/>
      </c>
      <c r="N85" s="23">
        <f>IF($A85="","",IF(AND($L85="",$M85=""),"",SUM($L85:$M85)))</f>
        <v/>
      </c>
      <c r="O85" s="22" t="n"/>
      <c r="P85" s="18" t="n"/>
      <c r="Q85" s="18" t="n"/>
      <c r="R85" s="18" t="n"/>
      <c r="S85" s="24">
        <f>IF($A85="","",IF(AND($Q85="Completed",$G85=""),"Check completion date",IF(AND($Q85="Completed",OR($R85="",$R85="Not Ready")),"Check billing",IF(AND($Q85&lt;&gt;"Completed",$Q85&lt;&gt;"Canceled",$E85&lt;&gt;"",IFERROR(TODAY()-$E85,0)&gt;Assumptions!$B$4),"Check age",IF(AND($P85="Customer",$N85&lt;&gt;"",$N85&gt;0,OR($O85="",$O85=0)),"Check price",IF(AND($P85="Customer",IFERROR($O85&gt;0,FALSE),$N85&lt;&gt;"",IFERROR(($O85-$N85)/$O85,0)&lt;Assumptions!$B$5),"Check price/cost",""))))))</f>
        <v/>
      </c>
    </row>
    <row r="86" ht="28" customHeight="1">
      <c r="A86" s="18" t="n"/>
      <c r="B86" s="19" t="n"/>
      <c r="C86" s="19" t="n"/>
      <c r="D86" s="18" t="n"/>
      <c r="E86" s="37" t="n"/>
      <c r="F86" s="37" t="n"/>
      <c r="G86" s="37" t="n"/>
      <c r="H86" s="19" t="n"/>
      <c r="I86" s="21" t="n"/>
      <c r="J86" s="18" t="n"/>
      <c r="K86" s="21" t="n"/>
      <c r="L86" s="22" t="n"/>
      <c r="M86" s="25">
        <f>IF($A86="","",IF($K86="","",IFERROR($K86*VLOOKUP($D86,Assumptions!$D$4:$E$9,2,FALSE),"")))</f>
        <v/>
      </c>
      <c r="N86" s="25">
        <f>IF($A86="","",IF(AND($L86="",$M86=""),"",SUM($L86:$M86)))</f>
        <v/>
      </c>
      <c r="O86" s="22" t="n"/>
      <c r="P86" s="18" t="n"/>
      <c r="Q86" s="18" t="n"/>
      <c r="R86" s="18" t="n"/>
      <c r="S86" s="26">
        <f>IF($A86="","",IF(AND($Q86="Completed",$G86=""),"Check completion date",IF(AND($Q86="Completed",OR($R86="",$R86="Not Ready")),"Check billing",IF(AND($Q86&lt;&gt;"Completed",$Q86&lt;&gt;"Canceled",$E86&lt;&gt;"",IFERROR(TODAY()-$E86,0)&gt;Assumptions!$B$4),"Check age",IF(AND($P86="Customer",$N86&lt;&gt;"",$N86&gt;0,OR($O86="",$O86=0)),"Check price",IF(AND($P86="Customer",IFERROR($O86&gt;0,FALSE),$N86&lt;&gt;"",IFERROR(($O86-$N86)/$O86,0)&lt;Assumptions!$B$5),"Check price/cost",""))))))</f>
        <v/>
      </c>
    </row>
    <row r="87" ht="28" customHeight="1">
      <c r="A87" s="18" t="n"/>
      <c r="B87" s="19" t="n"/>
      <c r="C87" s="19" t="n"/>
      <c r="D87" s="18" t="n"/>
      <c r="E87" s="37" t="n"/>
      <c r="F87" s="37" t="n"/>
      <c r="G87" s="37" t="n"/>
      <c r="H87" s="19" t="n"/>
      <c r="I87" s="21" t="n"/>
      <c r="J87" s="18" t="n"/>
      <c r="K87" s="21" t="n"/>
      <c r="L87" s="22" t="n"/>
      <c r="M87" s="23">
        <f>IF($A87="","",IF($K87="","",IFERROR($K87*VLOOKUP($D87,Assumptions!$D$4:$E$9,2,FALSE),"")))</f>
        <v/>
      </c>
      <c r="N87" s="23">
        <f>IF($A87="","",IF(AND($L87="",$M87=""),"",SUM($L87:$M87)))</f>
        <v/>
      </c>
      <c r="O87" s="22" t="n"/>
      <c r="P87" s="18" t="n"/>
      <c r="Q87" s="18" t="n"/>
      <c r="R87" s="18" t="n"/>
      <c r="S87" s="24">
        <f>IF($A87="","",IF(AND($Q87="Completed",$G87=""),"Check completion date",IF(AND($Q87="Completed",OR($R87="",$R87="Not Ready")),"Check billing",IF(AND($Q87&lt;&gt;"Completed",$Q87&lt;&gt;"Canceled",$E87&lt;&gt;"",IFERROR(TODAY()-$E87,0)&gt;Assumptions!$B$4),"Check age",IF(AND($P87="Customer",$N87&lt;&gt;"",$N87&gt;0,OR($O87="",$O87=0)),"Check price",IF(AND($P87="Customer",IFERROR($O87&gt;0,FALSE),$N87&lt;&gt;"",IFERROR(($O87-$N87)/$O87,0)&lt;Assumptions!$B$5),"Check price/cost",""))))))</f>
        <v/>
      </c>
    </row>
    <row r="88" ht="28" customHeight="1">
      <c r="A88" s="18" t="n"/>
      <c r="B88" s="19" t="n"/>
      <c r="C88" s="19" t="n"/>
      <c r="D88" s="18" t="n"/>
      <c r="E88" s="37" t="n"/>
      <c r="F88" s="37" t="n"/>
      <c r="G88" s="37" t="n"/>
      <c r="H88" s="19" t="n"/>
      <c r="I88" s="21" t="n"/>
      <c r="J88" s="18" t="n"/>
      <c r="K88" s="21" t="n"/>
      <c r="L88" s="22" t="n"/>
      <c r="M88" s="25">
        <f>IF($A88="","",IF($K88="","",IFERROR($K88*VLOOKUP($D88,Assumptions!$D$4:$E$9,2,FALSE),"")))</f>
        <v/>
      </c>
      <c r="N88" s="25">
        <f>IF($A88="","",IF(AND($L88="",$M88=""),"",SUM($L88:$M88)))</f>
        <v/>
      </c>
      <c r="O88" s="22" t="n"/>
      <c r="P88" s="18" t="n"/>
      <c r="Q88" s="18" t="n"/>
      <c r="R88" s="18" t="n"/>
      <c r="S88" s="26">
        <f>IF($A88="","",IF(AND($Q88="Completed",$G88=""),"Check completion date",IF(AND($Q88="Completed",OR($R88="",$R88="Not Ready")),"Check billing",IF(AND($Q88&lt;&gt;"Completed",$Q88&lt;&gt;"Canceled",$E88&lt;&gt;"",IFERROR(TODAY()-$E88,0)&gt;Assumptions!$B$4),"Check age",IF(AND($P88="Customer",$N88&lt;&gt;"",$N88&gt;0,OR($O88="",$O88=0)),"Check price",IF(AND($P88="Customer",IFERROR($O88&gt;0,FALSE),$N88&lt;&gt;"",IFERROR(($O88-$N88)/$O88,0)&lt;Assumptions!$B$5),"Check price/cost",""))))))</f>
        <v/>
      </c>
    </row>
    <row r="89" ht="28" customHeight="1">
      <c r="A89" s="18" t="n"/>
      <c r="B89" s="19" t="n"/>
      <c r="C89" s="19" t="n"/>
      <c r="D89" s="18" t="n"/>
      <c r="E89" s="37" t="n"/>
      <c r="F89" s="37" t="n"/>
      <c r="G89" s="37" t="n"/>
      <c r="H89" s="19" t="n"/>
      <c r="I89" s="21" t="n"/>
      <c r="J89" s="18" t="n"/>
      <c r="K89" s="21" t="n"/>
      <c r="L89" s="22" t="n"/>
      <c r="M89" s="23">
        <f>IF($A89="","",IF($K89="","",IFERROR($K89*VLOOKUP($D89,Assumptions!$D$4:$E$9,2,FALSE),"")))</f>
        <v/>
      </c>
      <c r="N89" s="23">
        <f>IF($A89="","",IF(AND($L89="",$M89=""),"",SUM($L89:$M89)))</f>
        <v/>
      </c>
      <c r="O89" s="22" t="n"/>
      <c r="P89" s="18" t="n"/>
      <c r="Q89" s="18" t="n"/>
      <c r="R89" s="18" t="n"/>
      <c r="S89" s="24">
        <f>IF($A89="","",IF(AND($Q89="Completed",$G89=""),"Check completion date",IF(AND($Q89="Completed",OR($R89="",$R89="Not Ready")),"Check billing",IF(AND($Q89&lt;&gt;"Completed",$Q89&lt;&gt;"Canceled",$E89&lt;&gt;"",IFERROR(TODAY()-$E89,0)&gt;Assumptions!$B$4),"Check age",IF(AND($P89="Customer",$N89&lt;&gt;"",$N89&gt;0,OR($O89="",$O89=0)),"Check price",IF(AND($P89="Customer",IFERROR($O89&gt;0,FALSE),$N89&lt;&gt;"",IFERROR(($O89-$N89)/$O89,0)&lt;Assumptions!$B$5),"Check price/cost",""))))))</f>
        <v/>
      </c>
    </row>
    <row r="90" ht="28" customHeight="1">
      <c r="A90" s="18" t="n"/>
      <c r="B90" s="19" t="n"/>
      <c r="C90" s="19" t="n"/>
      <c r="D90" s="18" t="n"/>
      <c r="E90" s="37" t="n"/>
      <c r="F90" s="37" t="n"/>
      <c r="G90" s="37" t="n"/>
      <c r="H90" s="19" t="n"/>
      <c r="I90" s="21" t="n"/>
      <c r="J90" s="18" t="n"/>
      <c r="K90" s="21" t="n"/>
      <c r="L90" s="22" t="n"/>
      <c r="M90" s="25">
        <f>IF($A90="","",IF($K90="","",IFERROR($K90*VLOOKUP($D90,Assumptions!$D$4:$E$9,2,FALSE),"")))</f>
        <v/>
      </c>
      <c r="N90" s="25">
        <f>IF($A90="","",IF(AND($L90="",$M90=""),"",SUM($L90:$M90)))</f>
        <v/>
      </c>
      <c r="O90" s="22" t="n"/>
      <c r="P90" s="18" t="n"/>
      <c r="Q90" s="18" t="n"/>
      <c r="R90" s="18" t="n"/>
      <c r="S90" s="26">
        <f>IF($A90="","",IF(AND($Q90="Completed",$G90=""),"Check completion date",IF(AND($Q90="Completed",OR($R90="",$R90="Not Ready")),"Check billing",IF(AND($Q90&lt;&gt;"Completed",$Q90&lt;&gt;"Canceled",$E90&lt;&gt;"",IFERROR(TODAY()-$E90,0)&gt;Assumptions!$B$4),"Check age",IF(AND($P90="Customer",$N90&lt;&gt;"",$N90&gt;0,OR($O90="",$O90=0)),"Check price",IF(AND($P90="Customer",IFERROR($O90&gt;0,FALSE),$N90&lt;&gt;"",IFERROR(($O90-$N90)/$O90,0)&lt;Assumptions!$B$5),"Check price/cost",""))))))</f>
        <v/>
      </c>
    </row>
    <row r="91" ht="28" customHeight="1">
      <c r="A91" s="18" t="n"/>
      <c r="B91" s="19" t="n"/>
      <c r="C91" s="19" t="n"/>
      <c r="D91" s="18" t="n"/>
      <c r="E91" s="37" t="n"/>
      <c r="F91" s="37" t="n"/>
      <c r="G91" s="37" t="n"/>
      <c r="H91" s="19" t="n"/>
      <c r="I91" s="21" t="n"/>
      <c r="J91" s="18" t="n"/>
      <c r="K91" s="21" t="n"/>
      <c r="L91" s="22" t="n"/>
      <c r="M91" s="23">
        <f>IF($A91="","",IF($K91="","",IFERROR($K91*VLOOKUP($D91,Assumptions!$D$4:$E$9,2,FALSE),"")))</f>
        <v/>
      </c>
      <c r="N91" s="23">
        <f>IF($A91="","",IF(AND($L91="",$M91=""),"",SUM($L91:$M91)))</f>
        <v/>
      </c>
      <c r="O91" s="22" t="n"/>
      <c r="P91" s="18" t="n"/>
      <c r="Q91" s="18" t="n"/>
      <c r="R91" s="18" t="n"/>
      <c r="S91" s="24">
        <f>IF($A91="","",IF(AND($Q91="Completed",$G91=""),"Check completion date",IF(AND($Q91="Completed",OR($R91="",$R91="Not Ready")),"Check billing",IF(AND($Q91&lt;&gt;"Completed",$Q91&lt;&gt;"Canceled",$E91&lt;&gt;"",IFERROR(TODAY()-$E91,0)&gt;Assumptions!$B$4),"Check age",IF(AND($P91="Customer",$N91&lt;&gt;"",$N91&gt;0,OR($O91="",$O91=0)),"Check price",IF(AND($P91="Customer",IFERROR($O91&gt;0,FALSE),$N91&lt;&gt;"",IFERROR(($O91-$N91)/$O91,0)&lt;Assumptions!$B$5),"Check price/cost",""))))))</f>
        <v/>
      </c>
    </row>
    <row r="92" ht="28" customHeight="1">
      <c r="A92" s="18" t="n"/>
      <c r="B92" s="19" t="n"/>
      <c r="C92" s="19" t="n"/>
      <c r="D92" s="18" t="n"/>
      <c r="E92" s="37" t="n"/>
      <c r="F92" s="37" t="n"/>
      <c r="G92" s="37" t="n"/>
      <c r="H92" s="19" t="n"/>
      <c r="I92" s="21" t="n"/>
      <c r="J92" s="18" t="n"/>
      <c r="K92" s="21" t="n"/>
      <c r="L92" s="22" t="n"/>
      <c r="M92" s="25">
        <f>IF($A92="","",IF($K92="","",IFERROR($K92*VLOOKUP($D92,Assumptions!$D$4:$E$9,2,FALSE),"")))</f>
        <v/>
      </c>
      <c r="N92" s="25">
        <f>IF($A92="","",IF(AND($L92="",$M92=""),"",SUM($L92:$M92)))</f>
        <v/>
      </c>
      <c r="O92" s="22" t="n"/>
      <c r="P92" s="18" t="n"/>
      <c r="Q92" s="18" t="n"/>
      <c r="R92" s="18" t="n"/>
      <c r="S92" s="26">
        <f>IF($A92="","",IF(AND($Q92="Completed",$G92=""),"Check completion date",IF(AND($Q92="Completed",OR($R92="",$R92="Not Ready")),"Check billing",IF(AND($Q92&lt;&gt;"Completed",$Q92&lt;&gt;"Canceled",$E92&lt;&gt;"",IFERROR(TODAY()-$E92,0)&gt;Assumptions!$B$4),"Check age",IF(AND($P92="Customer",$N92&lt;&gt;"",$N92&gt;0,OR($O92="",$O92=0)),"Check price",IF(AND($P92="Customer",IFERROR($O92&gt;0,FALSE),$N92&lt;&gt;"",IFERROR(($O92-$N92)/$O92,0)&lt;Assumptions!$B$5),"Check price/cost",""))))))</f>
        <v/>
      </c>
    </row>
    <row r="93" ht="28" customHeight="1">
      <c r="A93" s="18" t="n"/>
      <c r="B93" s="19" t="n"/>
      <c r="C93" s="19" t="n"/>
      <c r="D93" s="18" t="n"/>
      <c r="E93" s="37" t="n"/>
      <c r="F93" s="37" t="n"/>
      <c r="G93" s="37" t="n"/>
      <c r="H93" s="19" t="n"/>
      <c r="I93" s="21" t="n"/>
      <c r="J93" s="18" t="n"/>
      <c r="K93" s="21" t="n"/>
      <c r="L93" s="22" t="n"/>
      <c r="M93" s="23">
        <f>IF($A93="","",IF($K93="","",IFERROR($K93*VLOOKUP($D93,Assumptions!$D$4:$E$9,2,FALSE),"")))</f>
        <v/>
      </c>
      <c r="N93" s="23">
        <f>IF($A93="","",IF(AND($L93="",$M93=""),"",SUM($L93:$M93)))</f>
        <v/>
      </c>
      <c r="O93" s="22" t="n"/>
      <c r="P93" s="18" t="n"/>
      <c r="Q93" s="18" t="n"/>
      <c r="R93" s="18" t="n"/>
      <c r="S93" s="24">
        <f>IF($A93="","",IF(AND($Q93="Completed",$G93=""),"Check completion date",IF(AND($Q93="Completed",OR($R93="",$R93="Not Ready")),"Check billing",IF(AND($Q93&lt;&gt;"Completed",$Q93&lt;&gt;"Canceled",$E93&lt;&gt;"",IFERROR(TODAY()-$E93,0)&gt;Assumptions!$B$4),"Check age",IF(AND($P93="Customer",$N93&lt;&gt;"",$N93&gt;0,OR($O93="",$O93=0)),"Check price",IF(AND($P93="Customer",IFERROR($O93&gt;0,FALSE),$N93&lt;&gt;"",IFERROR(($O93-$N93)/$O93,0)&lt;Assumptions!$B$5),"Check price/cost",""))))))</f>
        <v/>
      </c>
    </row>
    <row r="94" ht="28" customHeight="1">
      <c r="A94" s="18" t="n"/>
      <c r="B94" s="19" t="n"/>
      <c r="C94" s="19" t="n"/>
      <c r="D94" s="18" t="n"/>
      <c r="E94" s="37" t="n"/>
      <c r="F94" s="37" t="n"/>
      <c r="G94" s="37" t="n"/>
      <c r="H94" s="19" t="n"/>
      <c r="I94" s="21" t="n"/>
      <c r="J94" s="18" t="n"/>
      <c r="K94" s="21" t="n"/>
      <c r="L94" s="22" t="n"/>
      <c r="M94" s="25">
        <f>IF($A94="","",IF($K94="","",IFERROR($K94*VLOOKUP($D94,Assumptions!$D$4:$E$9,2,FALSE),"")))</f>
        <v/>
      </c>
      <c r="N94" s="25">
        <f>IF($A94="","",IF(AND($L94="",$M94=""),"",SUM($L94:$M94)))</f>
        <v/>
      </c>
      <c r="O94" s="22" t="n"/>
      <c r="P94" s="18" t="n"/>
      <c r="Q94" s="18" t="n"/>
      <c r="R94" s="18" t="n"/>
      <c r="S94" s="26">
        <f>IF($A94="","",IF(AND($Q94="Completed",$G94=""),"Check completion date",IF(AND($Q94="Completed",OR($R94="",$R94="Not Ready")),"Check billing",IF(AND($Q94&lt;&gt;"Completed",$Q94&lt;&gt;"Canceled",$E94&lt;&gt;"",IFERROR(TODAY()-$E94,0)&gt;Assumptions!$B$4),"Check age",IF(AND($P94="Customer",$N94&lt;&gt;"",$N94&gt;0,OR($O94="",$O94=0)),"Check price",IF(AND($P94="Customer",IFERROR($O94&gt;0,FALSE),$N94&lt;&gt;"",IFERROR(($O94-$N94)/$O94,0)&lt;Assumptions!$B$5),"Check price/cost",""))))))</f>
        <v/>
      </c>
    </row>
    <row r="95" ht="28" customHeight="1">
      <c r="A95" s="18" t="n"/>
      <c r="B95" s="19" t="n"/>
      <c r="C95" s="19" t="n"/>
      <c r="D95" s="18" t="n"/>
      <c r="E95" s="37" t="n"/>
      <c r="F95" s="37" t="n"/>
      <c r="G95" s="37" t="n"/>
      <c r="H95" s="19" t="n"/>
      <c r="I95" s="21" t="n"/>
      <c r="J95" s="18" t="n"/>
      <c r="K95" s="21" t="n"/>
      <c r="L95" s="22" t="n"/>
      <c r="M95" s="23">
        <f>IF($A95="","",IF($K95="","",IFERROR($K95*VLOOKUP($D95,Assumptions!$D$4:$E$9,2,FALSE),"")))</f>
        <v/>
      </c>
      <c r="N95" s="23">
        <f>IF($A95="","",IF(AND($L95="",$M95=""),"",SUM($L95:$M95)))</f>
        <v/>
      </c>
      <c r="O95" s="22" t="n"/>
      <c r="P95" s="18" t="n"/>
      <c r="Q95" s="18" t="n"/>
      <c r="R95" s="18" t="n"/>
      <c r="S95" s="24">
        <f>IF($A95="","",IF(AND($Q95="Completed",$G95=""),"Check completion date",IF(AND($Q95="Completed",OR($R95="",$R95="Not Ready")),"Check billing",IF(AND($Q95&lt;&gt;"Completed",$Q95&lt;&gt;"Canceled",$E95&lt;&gt;"",IFERROR(TODAY()-$E95,0)&gt;Assumptions!$B$4),"Check age",IF(AND($P95="Customer",$N95&lt;&gt;"",$N95&gt;0,OR($O95="",$O95=0)),"Check price",IF(AND($P95="Customer",IFERROR($O95&gt;0,FALSE),$N95&lt;&gt;"",IFERROR(($O95-$N95)/$O95,0)&lt;Assumptions!$B$5),"Check price/cost",""))))))</f>
        <v/>
      </c>
    </row>
    <row r="96" ht="28" customHeight="1">
      <c r="A96" s="18" t="n"/>
      <c r="B96" s="19" t="n"/>
      <c r="C96" s="19" t="n"/>
      <c r="D96" s="18" t="n"/>
      <c r="E96" s="37" t="n"/>
      <c r="F96" s="37" t="n"/>
      <c r="G96" s="37" t="n"/>
      <c r="H96" s="19" t="n"/>
      <c r="I96" s="21" t="n"/>
      <c r="J96" s="18" t="n"/>
      <c r="K96" s="21" t="n"/>
      <c r="L96" s="22" t="n"/>
      <c r="M96" s="25">
        <f>IF($A96="","",IF($K96="","",IFERROR($K96*VLOOKUP($D96,Assumptions!$D$4:$E$9,2,FALSE),"")))</f>
        <v/>
      </c>
      <c r="N96" s="25">
        <f>IF($A96="","",IF(AND($L96="",$M96=""),"",SUM($L96:$M96)))</f>
        <v/>
      </c>
      <c r="O96" s="22" t="n"/>
      <c r="P96" s="18" t="n"/>
      <c r="Q96" s="18" t="n"/>
      <c r="R96" s="18" t="n"/>
      <c r="S96" s="26">
        <f>IF($A96="","",IF(AND($Q96="Completed",$G96=""),"Check completion date",IF(AND($Q96="Completed",OR($R96="",$R96="Not Ready")),"Check billing",IF(AND($Q96&lt;&gt;"Completed",$Q96&lt;&gt;"Canceled",$E96&lt;&gt;"",IFERROR(TODAY()-$E96,0)&gt;Assumptions!$B$4),"Check age",IF(AND($P96="Customer",$N96&lt;&gt;"",$N96&gt;0,OR($O96="",$O96=0)),"Check price",IF(AND($P96="Customer",IFERROR($O96&gt;0,FALSE),$N96&lt;&gt;"",IFERROR(($O96-$N96)/$O96,0)&lt;Assumptions!$B$5),"Check price/cost",""))))))</f>
        <v/>
      </c>
    </row>
    <row r="97" ht="28" customHeight="1">
      <c r="A97" s="18" t="n"/>
      <c r="B97" s="19" t="n"/>
      <c r="C97" s="19" t="n"/>
      <c r="D97" s="18" t="n"/>
      <c r="E97" s="37" t="n"/>
      <c r="F97" s="37" t="n"/>
      <c r="G97" s="37" t="n"/>
      <c r="H97" s="19" t="n"/>
      <c r="I97" s="21" t="n"/>
      <c r="J97" s="18" t="n"/>
      <c r="K97" s="21" t="n"/>
      <c r="L97" s="22" t="n"/>
      <c r="M97" s="23">
        <f>IF($A97="","",IF($K97="","",IFERROR($K97*VLOOKUP($D97,Assumptions!$D$4:$E$9,2,FALSE),"")))</f>
        <v/>
      </c>
      <c r="N97" s="23">
        <f>IF($A97="","",IF(AND($L97="",$M97=""),"",SUM($L97:$M97)))</f>
        <v/>
      </c>
      <c r="O97" s="22" t="n"/>
      <c r="P97" s="18" t="n"/>
      <c r="Q97" s="18" t="n"/>
      <c r="R97" s="18" t="n"/>
      <c r="S97" s="24">
        <f>IF($A97="","",IF(AND($Q97="Completed",$G97=""),"Check completion date",IF(AND($Q97="Completed",OR($R97="",$R97="Not Ready")),"Check billing",IF(AND($Q97&lt;&gt;"Completed",$Q97&lt;&gt;"Canceled",$E97&lt;&gt;"",IFERROR(TODAY()-$E97,0)&gt;Assumptions!$B$4),"Check age",IF(AND($P97="Customer",$N97&lt;&gt;"",$N97&gt;0,OR($O97="",$O97=0)),"Check price",IF(AND($P97="Customer",IFERROR($O97&gt;0,FALSE),$N97&lt;&gt;"",IFERROR(($O97-$N97)/$O97,0)&lt;Assumptions!$B$5),"Check price/cost",""))))))</f>
        <v/>
      </c>
    </row>
    <row r="98" ht="28" customHeight="1">
      <c r="A98" s="18" t="n"/>
      <c r="B98" s="19" t="n"/>
      <c r="C98" s="19" t="n"/>
      <c r="D98" s="18" t="n"/>
      <c r="E98" s="37" t="n"/>
      <c r="F98" s="37" t="n"/>
      <c r="G98" s="37" t="n"/>
      <c r="H98" s="19" t="n"/>
      <c r="I98" s="21" t="n"/>
      <c r="J98" s="18" t="n"/>
      <c r="K98" s="21" t="n"/>
      <c r="L98" s="22" t="n"/>
      <c r="M98" s="25">
        <f>IF($A98="","",IF($K98="","",IFERROR($K98*VLOOKUP($D98,Assumptions!$D$4:$E$9,2,FALSE),"")))</f>
        <v/>
      </c>
      <c r="N98" s="25">
        <f>IF($A98="","",IF(AND($L98="",$M98=""),"",SUM($L98:$M98)))</f>
        <v/>
      </c>
      <c r="O98" s="22" t="n"/>
      <c r="P98" s="18" t="n"/>
      <c r="Q98" s="18" t="n"/>
      <c r="R98" s="18" t="n"/>
      <c r="S98" s="26">
        <f>IF($A98="","",IF(AND($Q98="Completed",$G98=""),"Check completion date",IF(AND($Q98="Completed",OR($R98="",$R98="Not Ready")),"Check billing",IF(AND($Q98&lt;&gt;"Completed",$Q98&lt;&gt;"Canceled",$E98&lt;&gt;"",IFERROR(TODAY()-$E98,0)&gt;Assumptions!$B$4),"Check age",IF(AND($P98="Customer",$N98&lt;&gt;"",$N98&gt;0,OR($O98="",$O98=0)),"Check price",IF(AND($P98="Customer",IFERROR($O98&gt;0,FALSE),$N98&lt;&gt;"",IFERROR(($O98-$N98)/$O98,0)&lt;Assumptions!$B$5),"Check price/cost",""))))))</f>
        <v/>
      </c>
    </row>
    <row r="99" ht="28" customHeight="1">
      <c r="A99" s="18" t="n"/>
      <c r="B99" s="19" t="n"/>
      <c r="C99" s="19" t="n"/>
      <c r="D99" s="18" t="n"/>
      <c r="E99" s="37" t="n"/>
      <c r="F99" s="37" t="n"/>
      <c r="G99" s="37" t="n"/>
      <c r="H99" s="19" t="n"/>
      <c r="I99" s="21" t="n"/>
      <c r="J99" s="18" t="n"/>
      <c r="K99" s="21" t="n"/>
      <c r="L99" s="22" t="n"/>
      <c r="M99" s="23">
        <f>IF($A99="","",IF($K99="","",IFERROR($K99*VLOOKUP($D99,Assumptions!$D$4:$E$9,2,FALSE),"")))</f>
        <v/>
      </c>
      <c r="N99" s="23">
        <f>IF($A99="","",IF(AND($L99="",$M99=""),"",SUM($L99:$M99)))</f>
        <v/>
      </c>
      <c r="O99" s="22" t="n"/>
      <c r="P99" s="18" t="n"/>
      <c r="Q99" s="18" t="n"/>
      <c r="R99" s="18" t="n"/>
      <c r="S99" s="24">
        <f>IF($A99="","",IF(AND($Q99="Completed",$G99=""),"Check completion date",IF(AND($Q99="Completed",OR($R99="",$R99="Not Ready")),"Check billing",IF(AND($Q99&lt;&gt;"Completed",$Q99&lt;&gt;"Canceled",$E99&lt;&gt;"",IFERROR(TODAY()-$E99,0)&gt;Assumptions!$B$4),"Check age",IF(AND($P99="Customer",$N99&lt;&gt;"",$N99&gt;0,OR($O99="",$O99=0)),"Check price",IF(AND($P99="Customer",IFERROR($O99&gt;0,FALSE),$N99&lt;&gt;"",IFERROR(($O99-$N99)/$O99,0)&lt;Assumptions!$B$5),"Check price/cost",""))))))</f>
        <v/>
      </c>
    </row>
    <row r="100" ht="28" customHeight="1">
      <c r="A100" s="18" t="n"/>
      <c r="B100" s="19" t="n"/>
      <c r="C100" s="19" t="n"/>
      <c r="D100" s="18" t="n"/>
      <c r="E100" s="37" t="n"/>
      <c r="F100" s="37" t="n"/>
      <c r="G100" s="37" t="n"/>
      <c r="H100" s="19" t="n"/>
      <c r="I100" s="21" t="n"/>
      <c r="J100" s="18" t="n"/>
      <c r="K100" s="21" t="n"/>
      <c r="L100" s="22" t="n"/>
      <c r="M100" s="25">
        <f>IF($A100="","",IF($K100="","",IFERROR($K100*VLOOKUP($D100,Assumptions!$D$4:$E$9,2,FALSE),"")))</f>
        <v/>
      </c>
      <c r="N100" s="25">
        <f>IF($A100="","",IF(AND($L100="",$M100=""),"",SUM($L100:$M100)))</f>
        <v/>
      </c>
      <c r="O100" s="22" t="n"/>
      <c r="P100" s="18" t="n"/>
      <c r="Q100" s="18" t="n"/>
      <c r="R100" s="18" t="n"/>
      <c r="S100" s="26">
        <f>IF($A100="","",IF(AND($Q100="Completed",$G100=""),"Check completion date",IF(AND($Q100="Completed",OR($R100="",$R100="Not Ready")),"Check billing",IF(AND($Q100&lt;&gt;"Completed",$Q100&lt;&gt;"Canceled",$E100&lt;&gt;"",IFERROR(TODAY()-$E100,0)&gt;Assumptions!$B$4),"Check age",IF(AND($P100="Customer",$N100&lt;&gt;"",$N100&gt;0,OR($O100="",$O100=0)),"Check price",IF(AND($P100="Customer",IFERROR($O100&gt;0,FALSE),$N100&lt;&gt;"",IFERROR(($O100-$N100)/$O100,0)&lt;Assumptions!$B$5),"Check price/cost",""))))))</f>
        <v/>
      </c>
    </row>
    <row r="101" ht="28" customHeight="1">
      <c r="A101" s="18" t="n"/>
      <c r="B101" s="19" t="n"/>
      <c r="C101" s="19" t="n"/>
      <c r="D101" s="18" t="n"/>
      <c r="E101" s="37" t="n"/>
      <c r="F101" s="37" t="n"/>
      <c r="G101" s="37" t="n"/>
      <c r="H101" s="19" t="n"/>
      <c r="I101" s="21" t="n"/>
      <c r="J101" s="18" t="n"/>
      <c r="K101" s="21" t="n"/>
      <c r="L101" s="22" t="n"/>
      <c r="M101" s="23">
        <f>IF($A101="","",IF($K101="","",IFERROR($K101*VLOOKUP($D101,Assumptions!$D$4:$E$9,2,FALSE),"")))</f>
        <v/>
      </c>
      <c r="N101" s="23">
        <f>IF($A101="","",IF(AND($L101="",$M101=""),"",SUM($L101:$M101)))</f>
        <v/>
      </c>
      <c r="O101" s="22" t="n"/>
      <c r="P101" s="18" t="n"/>
      <c r="Q101" s="18" t="n"/>
      <c r="R101" s="18" t="n"/>
      <c r="S101" s="24">
        <f>IF($A101="","",IF(AND($Q101="Completed",$G101=""),"Check completion date",IF(AND($Q101="Completed",OR($R101="",$R101="Not Ready")),"Check billing",IF(AND($Q101&lt;&gt;"Completed",$Q101&lt;&gt;"Canceled",$E101&lt;&gt;"",IFERROR(TODAY()-$E101,0)&gt;Assumptions!$B$4),"Check age",IF(AND($P101="Customer",$N101&lt;&gt;"",$N101&gt;0,OR($O101="",$O101=0)),"Check price",IF(AND($P101="Customer",IFERROR($O101&gt;0,FALSE),$N101&lt;&gt;"",IFERROR(($O101-$N101)/$O101,0)&lt;Assumptions!$B$5),"Check price/cost",""))))))</f>
        <v/>
      </c>
    </row>
    <row r="102" ht="28" customHeight="1">
      <c r="A102" s="18" t="n"/>
      <c r="B102" s="19" t="n"/>
      <c r="C102" s="19" t="n"/>
      <c r="D102" s="18" t="n"/>
      <c r="E102" s="37" t="n"/>
      <c r="F102" s="37" t="n"/>
      <c r="G102" s="37" t="n"/>
      <c r="H102" s="19" t="n"/>
      <c r="I102" s="21" t="n"/>
      <c r="J102" s="18" t="n"/>
      <c r="K102" s="21" t="n"/>
      <c r="L102" s="22" t="n"/>
      <c r="M102" s="25">
        <f>IF($A102="","",IF($K102="","",IFERROR($K102*VLOOKUP($D102,Assumptions!$D$4:$E$9,2,FALSE),"")))</f>
        <v/>
      </c>
      <c r="N102" s="25">
        <f>IF($A102="","",IF(AND($L102="",$M102=""),"",SUM($L102:$M102)))</f>
        <v/>
      </c>
      <c r="O102" s="22" t="n"/>
      <c r="P102" s="18" t="n"/>
      <c r="Q102" s="18" t="n"/>
      <c r="R102" s="18" t="n"/>
      <c r="S102" s="26">
        <f>IF($A102="","",IF(AND($Q102="Completed",$G102=""),"Check completion date",IF(AND($Q102="Completed",OR($R102="",$R102="Not Ready")),"Check billing",IF(AND($Q102&lt;&gt;"Completed",$Q102&lt;&gt;"Canceled",$E102&lt;&gt;"",IFERROR(TODAY()-$E102,0)&gt;Assumptions!$B$4),"Check age",IF(AND($P102="Customer",$N102&lt;&gt;"",$N102&gt;0,OR($O102="",$O102=0)),"Check price",IF(AND($P102="Customer",IFERROR($O102&gt;0,FALSE),$N102&lt;&gt;"",IFERROR(($O102-$N102)/$O102,0)&lt;Assumptions!$B$5),"Check price/cost",""))))))</f>
        <v/>
      </c>
    </row>
    <row r="103" ht="28" customHeight="1">
      <c r="A103" s="18" t="n"/>
      <c r="B103" s="19" t="n"/>
      <c r="C103" s="19" t="n"/>
      <c r="D103" s="18" t="n"/>
      <c r="E103" s="37" t="n"/>
      <c r="F103" s="37" t="n"/>
      <c r="G103" s="37" t="n"/>
      <c r="H103" s="19" t="n"/>
      <c r="I103" s="21" t="n"/>
      <c r="J103" s="18" t="n"/>
      <c r="K103" s="21" t="n"/>
      <c r="L103" s="22" t="n"/>
      <c r="M103" s="23">
        <f>IF($A103="","",IF($K103="","",IFERROR($K103*VLOOKUP($D103,Assumptions!$D$4:$E$9,2,FALSE),"")))</f>
        <v/>
      </c>
      <c r="N103" s="23">
        <f>IF($A103="","",IF(AND($L103="",$M103=""),"",SUM($L103:$M103)))</f>
        <v/>
      </c>
      <c r="O103" s="22" t="n"/>
      <c r="P103" s="18" t="n"/>
      <c r="Q103" s="18" t="n"/>
      <c r="R103" s="18" t="n"/>
      <c r="S103" s="24">
        <f>IF($A103="","",IF(AND($Q103="Completed",$G103=""),"Check completion date",IF(AND($Q103="Completed",OR($R103="",$R103="Not Ready")),"Check billing",IF(AND($Q103&lt;&gt;"Completed",$Q103&lt;&gt;"Canceled",$E103&lt;&gt;"",IFERROR(TODAY()-$E103,0)&gt;Assumptions!$B$4),"Check age",IF(AND($P103="Customer",$N103&lt;&gt;"",$N103&gt;0,OR($O103="",$O103=0)),"Check price",IF(AND($P103="Customer",IFERROR($O103&gt;0,FALSE),$N103&lt;&gt;"",IFERROR(($O103-$N103)/$O103,0)&lt;Assumptions!$B$5),"Check price/cost",""))))))</f>
        <v/>
      </c>
    </row>
    <row r="104" ht="28" customHeight="1">
      <c r="A104" s="18" t="n"/>
      <c r="B104" s="19" t="n"/>
      <c r="C104" s="19" t="n"/>
      <c r="D104" s="18" t="n"/>
      <c r="E104" s="37" t="n"/>
      <c r="F104" s="37" t="n"/>
      <c r="G104" s="37" t="n"/>
      <c r="H104" s="19" t="n"/>
      <c r="I104" s="21" t="n"/>
      <c r="J104" s="18" t="n"/>
      <c r="K104" s="21" t="n"/>
      <c r="L104" s="22" t="n"/>
      <c r="M104" s="25">
        <f>IF($A104="","",IF($K104="","",IFERROR($K104*VLOOKUP($D104,Assumptions!$D$4:$E$9,2,FALSE),"")))</f>
        <v/>
      </c>
      <c r="N104" s="25">
        <f>IF($A104="","",IF(AND($L104="",$M104=""),"",SUM($L104:$M104)))</f>
        <v/>
      </c>
      <c r="O104" s="22" t="n"/>
      <c r="P104" s="18" t="n"/>
      <c r="Q104" s="18" t="n"/>
      <c r="R104" s="18" t="n"/>
      <c r="S104" s="26">
        <f>IF($A104="","",IF(AND($Q104="Completed",$G104=""),"Check completion date",IF(AND($Q104="Completed",OR($R104="",$R104="Not Ready")),"Check billing",IF(AND($Q104&lt;&gt;"Completed",$Q104&lt;&gt;"Canceled",$E104&lt;&gt;"",IFERROR(TODAY()-$E104,0)&gt;Assumptions!$B$4),"Check age",IF(AND($P104="Customer",$N104&lt;&gt;"",$N104&gt;0,OR($O104="",$O104=0)),"Check price",IF(AND($P104="Customer",IFERROR($O104&gt;0,FALSE),$N104&lt;&gt;"",IFERROR(($O104-$N104)/$O104,0)&lt;Assumptions!$B$5),"Check price/cost",""))))))</f>
        <v/>
      </c>
    </row>
  </sheetData>
  <autoFilter ref="A4:S104"/>
  <mergeCells count="1">
    <mergeCell ref="A1:S1"/>
  </mergeCells>
  <conditionalFormatting sqref="A5:A104">
    <cfRule type="expression" priority="1" dxfId="0">
      <formula>AND($A5&lt;&gt;"",COUNTIF($A$5:$A$104,$A5)&gt;1)</formula>
    </cfRule>
  </conditionalFormatting>
  <conditionalFormatting sqref="S5:S104">
    <cfRule type="expression" priority="2" dxfId="0">
      <formula>$S5&lt;&gt;""</formula>
    </cfRule>
  </conditionalFormatting>
  <conditionalFormatting sqref="Q5:Q104">
    <cfRule type="expression" priority="3" dxfId="1">
      <formula>$Q5="Completed"</formula>
    </cfRule>
  </conditionalFormatting>
  <conditionalFormatting sqref="R5:R104">
    <cfRule type="expression" priority="4" dxfId="2">
      <formula>$R5="Ready to Bill"</formula>
    </cfRule>
  </conditionalFormatting>
  <dataValidations count="8">
    <dataValidation sqref="D5:D104" showDropDown="0" showInputMessage="1" showErrorMessage="1" allowBlank="0" errorTitle="Check technician" error="Select a technician from the editable Assumptions list." promptTitle="Technician assignment" prompt="Select a fictional technician or leave blank until assigned." type="list">
      <formula1>=$T$5:$T$10</formula1>
    </dataValidation>
    <dataValidation sqref="Q5:Q104" showDropDown="0" showInputMessage="0" showErrorMessage="1" allowBlank="0" errorTitle="Check work status" error="Select a work status from the list." type="list">
      <formula1>=$U$5:$U$11</formula1>
    </dataValidation>
    <dataValidation sqref="J5:J104" showDropDown="0" showInputMessage="0" showErrorMessage="1" allowBlank="0" errorTitle="Check unit" error="Select a unit from the list." type="list">
      <formula1>=$V$5:$V$10</formula1>
    </dataValidation>
    <dataValidation sqref="P5:P104" showDropDown="0" showInputMessage="0" showErrorMessage="1" allowBlank="0" errorTitle="Check responsibility" error="Select a responsibility from the list." type="list">
      <formula1>=$W$5:$W$8</formula1>
    </dataValidation>
    <dataValidation sqref="R5:R104" showDropDown="0" showInputMessage="0" showErrorMessage="1" allowBlank="0" errorTitle="Check billing status" error="Select a billing status from the list." type="list">
      <formula1>=$X$5:$X$8</formula1>
    </dataValidation>
    <dataValidation sqref="E5:G104" showDropDown="0" showInputMessage="1" showErrorMessage="1" allowBlank="0" errorTitle="Check date" error="Enter a date within the editable limits on the Assumptions sheet." promptTitle="Work order date" prompt="Use MM/DD/YYYY." type="date" operator="between">
      <formula1>=$Y$7</formula1>
      <formula2>=$Y$8</formula2>
    </dataValidation>
    <dataValidation sqref="I5:I104 K5:K104" showDropDown="0" showInputMessage="0" showErrorMessage="1" allowBlank="0" errorTitle="Check quantity or hours" error="Enter zero or a positive number within the editable assumption limit." type="decimal" operator="between">
      <formula1>0</formula1>
      <formula2>=$Y$5</formula2>
    </dataValidation>
    <dataValidation sqref="L5:L104 O5:O104" showDropDown="0" showInputMessage="0" showErrorMessage="1" allowBlank="0" errorTitle="Check dollar amount" error="Enter zero or a positive dollar amount within the editable assumption limit." type="decimal" operator="between">
      <formula1>0</formula1>
      <formula2>=$Y$6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J12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47" customWidth="1" min="3" max="3"/>
    <col width="25" customWidth="1" min="4" max="4"/>
    <col width="19" customWidth="1" min="5" max="5"/>
    <col width="3" customWidth="1" min="6" max="6"/>
    <col width="20" customWidth="1" min="7" max="7"/>
    <col width="13" customWidth="1" min="8" max="8"/>
    <col width="17" customWidth="1" min="9" max="9"/>
    <col width="18" customWidth="1" min="10" max="10"/>
  </cols>
  <sheetData>
    <row r="1" ht="30" customHeight="1">
      <c r="A1" s="1" t="inlineStr">
        <is>
          <t>Fictional Northstar HVAC — Work Order Assumptions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</row>
    <row r="2" ht="30" customHeight="1">
      <c r="A2" s="16" t="inlineStr">
        <is>
          <t>Peach cells are editable planning inputs used by formulas, validations, and review prompts.</t>
        </is>
      </c>
    </row>
    <row r="3">
      <c r="A3" s="4" t="inlineStr">
        <is>
          <t>Review Setting</t>
        </is>
      </c>
      <c r="B3" s="4" t="inlineStr">
        <is>
          <t>Value</t>
        </is>
      </c>
      <c r="C3" s="4" t="inlineStr">
        <is>
          <t>How It Is Used</t>
        </is>
      </c>
      <c r="D3" s="4" t="inlineStr">
        <is>
          <t>Technician</t>
        </is>
      </c>
      <c r="E3" s="4" t="inlineStr">
        <is>
          <t>Labor Rate per Hour</t>
        </is>
      </c>
      <c r="G3" s="4" t="inlineStr">
        <is>
          <t>Work Status</t>
        </is>
      </c>
      <c r="H3" s="4" t="inlineStr">
        <is>
          <t>Unit</t>
        </is>
      </c>
      <c r="I3" s="4" t="inlineStr">
        <is>
          <t>Responsibility</t>
        </is>
      </c>
      <c r="J3" s="4" t="inlineStr">
        <is>
          <t>Billing Status</t>
        </is>
      </c>
    </row>
    <row r="4">
      <c r="A4" s="12" t="inlineStr">
        <is>
          <t>Open-age review days</t>
        </is>
      </c>
      <c r="B4" s="27" t="n">
        <v>14</v>
      </c>
      <c r="C4" s="24" t="inlineStr">
        <is>
          <t>Prompts a check for unfinished work older than this limit.</t>
        </is>
      </c>
      <c r="D4" s="18" t="inlineStr">
        <is>
          <t>Fictional Avery Reed</t>
        </is>
      </c>
      <c r="E4" s="28" t="n">
        <v>112</v>
      </c>
      <c r="G4" s="18" t="inlineStr">
        <is>
          <t>Requested</t>
        </is>
      </c>
      <c r="H4" s="18" t="inlineStr">
        <is>
          <t>each</t>
        </is>
      </c>
      <c r="I4" s="18" t="inlineStr">
        <is>
          <t>Customer</t>
        </is>
      </c>
      <c r="J4" s="18" t="inlineStr">
        <is>
          <t>Not Ready</t>
        </is>
      </c>
    </row>
    <row r="5">
      <c r="A5" s="14" t="inlineStr">
        <is>
          <t>Minimum price-to-cost margin</t>
        </is>
      </c>
      <c r="B5" s="29" t="n">
        <v>0.2</v>
      </c>
      <c r="C5" s="30" t="inlineStr">
        <is>
          <t>Prompts a price and cost review for customer-responsible work.</t>
        </is>
      </c>
      <c r="D5" s="18" t="inlineStr">
        <is>
          <t>Fictional Jordan Pike</t>
        </is>
      </c>
      <c r="E5" s="28" t="n">
        <v>118</v>
      </c>
      <c r="G5" s="18" t="inlineStr">
        <is>
          <t>Assigned</t>
        </is>
      </c>
      <c r="H5" s="18" t="inlineStr">
        <is>
          <t>ft</t>
        </is>
      </c>
      <c r="I5" s="18" t="inlineStr">
        <is>
          <t>Contractor</t>
        </is>
      </c>
      <c r="J5" s="18" t="inlineStr">
        <is>
          <t>Ready to Bill</t>
        </is>
      </c>
    </row>
    <row r="6">
      <c r="A6" s="12" t="inlineStr">
        <is>
          <t>Maximum quantity or labor entry</t>
        </is>
      </c>
      <c r="B6" s="31" t="n">
        <v>10000</v>
      </c>
      <c r="C6" s="24" t="inlineStr">
        <is>
          <t>Upper entry limit for quantity and labor hours.</t>
        </is>
      </c>
      <c r="D6" s="18" t="inlineStr">
        <is>
          <t>Fictional Morgan Vale</t>
        </is>
      </c>
      <c r="E6" s="28" t="n">
        <v>105</v>
      </c>
      <c r="G6" s="18" t="inlineStr">
        <is>
          <t>Scheduled</t>
        </is>
      </c>
      <c r="H6" s="18" t="inlineStr">
        <is>
          <t>lb</t>
        </is>
      </c>
      <c r="I6" s="18" t="inlineStr">
        <is>
          <t>Warranty</t>
        </is>
      </c>
      <c r="J6" s="18" t="inlineStr">
        <is>
          <t>Billed</t>
        </is>
      </c>
    </row>
    <row r="7">
      <c r="A7" s="14" t="inlineStr">
        <is>
          <t>Maximum cost or price entry</t>
        </is>
      </c>
      <c r="B7" s="28" t="n">
        <v>1000000</v>
      </c>
      <c r="C7" s="30" t="inlineStr">
        <is>
          <t>Upper entry limit for cost and price fields.</t>
        </is>
      </c>
      <c r="D7" s="18" t="inlineStr">
        <is>
          <t>Fictional Casey Flint</t>
        </is>
      </c>
      <c r="E7" s="28" t="n">
        <v>121</v>
      </c>
      <c r="G7" s="18" t="inlineStr">
        <is>
          <t>In Progress</t>
        </is>
      </c>
      <c r="H7" s="18" t="inlineStr">
        <is>
          <t>gal</t>
        </is>
      </c>
      <c r="I7" s="18" t="inlineStr">
        <is>
          <t>No Charge</t>
        </is>
      </c>
      <c r="J7" s="18" t="inlineStr">
        <is>
          <t>No Charge</t>
        </is>
      </c>
    </row>
    <row r="8">
      <c r="A8" s="12" t="inlineStr">
        <is>
          <t>Earliest entry date</t>
        </is>
      </c>
      <c r="B8" s="38" t="n">
        <v>43831</v>
      </c>
      <c r="C8" s="24" t="inlineStr">
        <is>
          <t>Earliest date accepted in the work order table.</t>
        </is>
      </c>
      <c r="D8" s="18" t="inlineStr">
        <is>
          <t>Fictional Riley Snow</t>
        </is>
      </c>
      <c r="E8" s="28" t="n">
        <v>110</v>
      </c>
      <c r="G8" s="18" t="inlineStr">
        <is>
          <t>Waiting on Parts</t>
        </is>
      </c>
      <c r="H8" s="18" t="inlineStr">
        <is>
          <t>kit</t>
        </is>
      </c>
    </row>
    <row r="9">
      <c r="A9" s="14" t="inlineStr">
        <is>
          <t>Latest entry date</t>
        </is>
      </c>
      <c r="B9" s="38" t="n">
        <v>73415</v>
      </c>
      <c r="C9" s="30" t="inlineStr">
        <is>
          <t>Latest date accepted in the work order table.</t>
        </is>
      </c>
      <c r="D9" s="18" t="inlineStr">
        <is>
          <t>Fictional Taylor Cove</t>
        </is>
      </c>
      <c r="E9" s="28" t="n">
        <v>115</v>
      </c>
      <c r="G9" s="18" t="inlineStr">
        <is>
          <t>Completed</t>
        </is>
      </c>
      <c r="H9" s="18" t="inlineStr">
        <is>
          <t>service</t>
        </is>
      </c>
    </row>
    <row r="10">
      <c r="A10" s="12" t="inlineStr">
        <is>
          <t>Maximum hourly labor rate</t>
        </is>
      </c>
      <c r="B10" s="28" t="n">
        <v>1000</v>
      </c>
      <c r="C10" s="24" t="inlineStr">
        <is>
          <t>Upper entry limit for technician labor rates.</t>
        </is>
      </c>
      <c r="G10" s="18" t="inlineStr">
        <is>
          <t>Canceled</t>
        </is>
      </c>
    </row>
    <row r="11"/>
    <row r="12" ht="42" customHeight="1">
      <c r="A12" s="33" t="inlineStr">
        <is>
          <t>Use note</t>
        </is>
      </c>
      <c r="B12" s="34" t="inlineStr">
        <is>
          <t>Review all rates, limits, dates, prices, and responsibilities before using this workbook.</t>
        </is>
      </c>
    </row>
  </sheetData>
  <mergeCells count="1">
    <mergeCell ref="A1:J1"/>
  </mergeCells>
  <conditionalFormatting sqref="B8:B9">
    <cfRule type="expression" priority="1" dxfId="0">
      <formula>$B$8&gt;$B$9</formula>
    </cfRule>
  </conditionalFormatting>
  <dataValidations count="2">
    <dataValidation sqref="B4:B7 B10 E4:E9" showDropDown="0" showInputMessage="1" showErrorMessage="1" allowBlank="0" errorTitle="Check entry" error="Enter a number that is zero or greater." promptTitle="Editable planning input" prompt="Review this value before relying on workbook results." type="decimal" operator="greaterThanOrEqual">
      <formula1>0</formula1>
    </dataValidation>
    <dataValidation sqref="B8:B9" showDropDown="0" showInputMessage="0" showErrorMessage="1" allowBlank="0" errorTitle="Check date" error="Enter a date between 01/01/2000 and 12/31/2200." type="date" operator="between">
      <formula1>DATE(2000,1,1)</formula1>
      <formula2>DATE(2200,12,31)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Northstar HVAC</dc:creator>
  <dc:title xmlns:dc="http://purl.org/dc/elements/1.1/">Fictional Northstar HVAC Work Order Tracker</dc:title>
  <dc:subject xmlns:dc="http://purl.org/dc/elements/1.1/">HVAC work order tracking</dc:subject>
  <dcterms:created xmlns:dcterms="http://purl.org/dc/terms/" xmlns:xsi="http://www.w3.org/2001/XMLSchema-instance" xsi:type="dcterms:W3CDTF">2026-09-12T06:52:37Z</dcterms:created>
  <dcterms:modified xmlns:dcterms="http://purl.org/dc/terms/" xmlns:xsi="http://www.w3.org/2001/XMLSchema-instance" xsi:type="dcterms:W3CDTF">2026-09-12T06:52:37+00:00Z</dcterms:modified>
</cp:coreProperties>
</file>