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rvice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'Service Log'!$A$4:$AB$104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52666D"/>
      <sz val="9"/>
    </font>
    <font>
      <name val="Arial"/>
      <b val="1"/>
      <color rgb="00FFFFFF"/>
      <sz val="10"/>
    </font>
    <font>
      <name val="Arial"/>
      <b val="1"/>
      <color rgb="0016324F"/>
      <sz val="11"/>
    </font>
    <font>
      <name val="Arial"/>
      <color rgb="00243746"/>
      <sz val="10"/>
    </font>
    <font>
      <name val="Arial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4" fillId="0" borderId="0" pivotButton="0" quotePrefix="0" xfId="0"/>
    <xf numFmtId="164" fontId="5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rial"/>
        <b val="1"/>
        <color rgb="00FFFFFF"/>
        <sz val="10"/>
      </font>
      <fill>
        <patternFill patternType="solid">
          <fgColor rgb="00C6532F"/>
        </patternFill>
      </fill>
    </dxf>
    <dxf>
      <font>
        <name val="Arial"/>
        <b val="1"/>
        <color rgb="00FFFFFF"/>
        <sz val="10"/>
      </font>
      <fill>
        <patternFill patternType="solid">
          <fgColor rgb="0026734D"/>
        </patternFill>
      </fill>
    </dxf>
    <dxf>
      <font>
        <name val="Arial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Claim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Claim 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" customWidth="1" min="3" max="3"/>
    <col width="23" customWidth="1" min="4" max="4"/>
    <col width="14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HVAC Warranty Service Tracker — Summary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 ht="30" customHeight="1">
      <c r="A2" s="2" t="inlineStr">
        <is>
          <t>Indicators use only entered Service Log data. Follow-up results require human review.</t>
        </is>
      </c>
    </row>
    <row r="3"/>
    <row r="4">
      <c r="A4" s="3" t="inlineStr">
        <is>
          <t>Indicator</t>
        </is>
      </c>
      <c r="B4" s="3" t="inlineStr">
        <is>
          <t>Current Value</t>
        </is>
      </c>
      <c r="D4" s="3" t="inlineStr">
        <is>
          <t>Claim Status</t>
        </is>
      </c>
      <c r="E4" s="3" t="inlineStr">
        <is>
          <t>Record Count</t>
        </is>
      </c>
    </row>
    <row r="5">
      <c r="A5" s="4" t="inlineStr">
        <is>
          <t>Total Service Records</t>
        </is>
      </c>
      <c r="B5" s="5">
        <f>COUNTIF('Service Log'!$A$5:$A$104,"&lt;&gt;")</f>
        <v/>
      </c>
      <c r="D5" s="6" t="inlineStr">
        <is>
          <t>Draft</t>
        </is>
      </c>
      <c r="E5" s="7">
        <f>COUNTIF('Service Log'!$U$5:$U$104,D5)</f>
        <v/>
      </c>
    </row>
    <row r="6">
      <c r="A6" s="8" t="inlineStr">
        <is>
          <t>Warranty Calls</t>
        </is>
      </c>
      <c r="B6" s="9">
        <f>COUNTIF('Service Log'!$F$5:$F$104,"Warranty")</f>
        <v/>
      </c>
      <c r="D6" s="10" t="inlineStr">
        <is>
          <t>Submitted</t>
        </is>
      </c>
      <c r="E6" s="11">
        <f>COUNTIF('Service Log'!$U$5:$U$104,D6)</f>
        <v/>
      </c>
    </row>
    <row r="7">
      <c r="A7" s="4" t="inlineStr">
        <is>
          <t>Billable Calls</t>
        </is>
      </c>
      <c r="B7" s="5">
        <f>COUNTIF('Service Log'!$F$5:$F$104,"Billable")</f>
        <v/>
      </c>
      <c r="D7" s="6" t="inlineStr">
        <is>
          <t>More Info Needed</t>
        </is>
      </c>
      <c r="E7" s="7">
        <f>COUNTIF('Service Log'!$U$5:$U$104,D7)</f>
        <v/>
      </c>
    </row>
    <row r="8">
      <c r="A8" s="8" t="inlineStr">
        <is>
          <t>Manufacturer Claims</t>
        </is>
      </c>
      <c r="B8" s="9">
        <f>COUNTIF('Service Log'!$T$5:$T$104,"Manufacturer")</f>
        <v/>
      </c>
      <c r="D8" s="10" t="inlineStr">
        <is>
          <t>Approved</t>
        </is>
      </c>
      <c r="E8" s="11">
        <f>COUNTIF('Service Log'!$U$5:$U$104,D8)</f>
        <v/>
      </c>
    </row>
    <row r="9">
      <c r="A9" s="4" t="inlineStr">
        <is>
          <t>Open Manufacturer Claims</t>
        </is>
      </c>
      <c r="B9" s="5">
        <f>COUNTIFS('Service Log'!$A$5:$A$104,"&lt;&gt;",'Service Log'!$T$5:$T$104,"Manufacturer",'Service Log'!$U$5:$U$104,"&lt;&gt;Closed",'Service Log'!$U$5:$U$104,"&lt;&gt;Denied")</f>
        <v/>
      </c>
      <c r="D9" s="6" t="inlineStr">
        <is>
          <t>Denied</t>
        </is>
      </c>
      <c r="E9" s="7">
        <f>COUNTIF('Service Log'!$U$5:$U$104,D9)</f>
        <v/>
      </c>
    </row>
    <row r="10">
      <c r="A10" s="8" t="inlineStr">
        <is>
          <t>Follow-Up Checks</t>
        </is>
      </c>
      <c r="B10" s="9">
        <f>COUNTIF('Service Log'!$AB$5:$AB$104,"Check Claim")</f>
        <v/>
      </c>
      <c r="D10" s="10" t="inlineStr">
        <is>
          <t>Closed</t>
        </is>
      </c>
      <c r="E10" s="11">
        <f>COUNTIF('Service Log'!$U$5:$U$104,D10)</f>
        <v/>
      </c>
    </row>
    <row r="11">
      <c r="A11" s="4" t="inlineStr">
        <is>
          <t>Total Recorded Cost</t>
        </is>
      </c>
      <c r="B11" s="35">
        <f>SUM('Service Log'!$R$5:$R$104)</f>
        <v/>
      </c>
      <c r="D11" s="6" t="inlineStr">
        <is>
          <t>Not Applicable</t>
        </is>
      </c>
      <c r="E11" s="7">
        <f>COUNTIF('Service Log'!$U$5:$U$104,D11)</f>
        <v/>
      </c>
    </row>
    <row r="12">
      <c r="A12" s="8" t="inlineStr">
        <is>
          <t>Customer Price Entered</t>
        </is>
      </c>
      <c r="B12" s="36">
        <f>SUM('Service Log'!$S$5:$S$104)</f>
        <v/>
      </c>
    </row>
    <row r="13">
      <c r="A13" s="4" t="inlineStr">
        <is>
          <t>Claim / Expected Recovery Entered</t>
        </is>
      </c>
      <c r="B13" s="35">
        <f>SUMIFS('Service Log'!$V$5:$V$104,'Service Log'!$T$5:$T$104,"Manufacturer")</f>
        <v/>
      </c>
    </row>
    <row r="14">
      <c r="A14" s="8" t="inlineStr">
        <is>
          <t>Amount Recovered</t>
        </is>
      </c>
      <c r="B14" s="36">
        <f>SUM('Service Log'!$W$5:$W$104)</f>
        <v/>
      </c>
    </row>
    <row r="15">
      <c r="A15" s="4" t="inlineStr">
        <is>
          <t>Outstanding Recovery</t>
        </is>
      </c>
      <c r="B15" s="35">
        <f>SUM('Service Log'!$Y$5:$Y$104)</f>
        <v/>
      </c>
    </row>
    <row r="16">
      <c r="A16" s="8" t="inlineStr">
        <is>
          <t>Recovery Rate</t>
        </is>
      </c>
      <c r="B16" s="37">
        <f>IFERROR(B14/B13,"")</f>
        <v/>
      </c>
    </row>
    <row r="17">
      <c r="A17" s="4" t="inlineStr">
        <is>
          <t>Latest Service Date</t>
        </is>
      </c>
      <c r="B17" s="38">
        <f>IF(COUNT('Service Log'!$E$5:$E$104)=0,"",IFERROR(MAX('Service Log'!$E$5:INDEX('Service Log'!$E:$E,104)),""))</f>
        <v/>
      </c>
    </row>
  </sheetData>
  <mergeCells count="1">
    <mergeCell ref="A1:N1"/>
  </mergeCells>
  <conditionalFormatting sqref="B10">
    <cfRule type="expression" priority="1" dxfId="0">
      <formula>$B$10&gt;0</formula>
    </cfRule>
  </conditionalFormatting>
  <conditionalFormatting sqref="B14">
    <cfRule type="expression" priority="2" dxfId="1">
      <formula>$B$14&gt;0</formula>
    </cfRule>
  </conditionalFormatting>
  <conditionalFormatting sqref="B15">
    <cfRule type="expression" priority="3" dxfId="2">
      <formula>$B$15&gt;0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4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25" customWidth="1" min="2" max="2"/>
    <col width="29" customWidth="1" min="3" max="3"/>
    <col width="19" customWidth="1" min="4" max="4"/>
    <col width="13" customWidth="1" min="5" max="5"/>
    <col width="13" customWidth="1" min="6" max="6"/>
    <col width="40" customWidth="1" min="7" max="7"/>
    <col width="18" customWidth="1" min="8" max="8"/>
    <col width="16" customWidth="1" min="9" max="9"/>
    <col width="12" customWidth="1" min="10" max="10"/>
    <col width="10" customWidth="1" min="11" max="11"/>
    <col width="15" customWidth="1" min="12" max="12"/>
    <col width="14" customWidth="1" min="13" max="13"/>
    <col width="12" customWidth="1" min="14" max="14"/>
    <col width="15" customWidth="1" min="15" max="15"/>
    <col width="14" customWidth="1" min="16" max="16"/>
    <col width="13" customWidth="1" min="17" max="17"/>
    <col width="14" customWidth="1" min="18" max="18"/>
    <col width="18" customWidth="1" min="19" max="19"/>
    <col width="18" customWidth="1" min="20" max="20"/>
    <col width="19" customWidth="1" min="21" max="21"/>
    <col width="21" customWidth="1" min="22" max="22"/>
    <col width="17" customWidth="1" min="23" max="23"/>
    <col width="20" customWidth="1" min="24" max="24"/>
    <col width="18" customWidth="1" min="25" max="25"/>
    <col width="19" customWidth="1" min="26" max="26"/>
    <col width="11" customWidth="1" min="27" max="27"/>
    <col width="17" customWidth="1" min="28" max="28"/>
  </cols>
  <sheetData>
    <row r="1" ht="28" customHeight="1">
      <c r="A1" s="1" t="inlineStr">
        <is>
          <t>HVAC Warranty Service Tracker — Service Log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3" t="n"/>
      <c r="S1" s="33" t="n"/>
      <c r="T1" s="33" t="n"/>
      <c r="U1" s="33" t="n"/>
      <c r="V1" s="33" t="n"/>
      <c r="W1" s="33" t="n"/>
      <c r="X1" s="33" t="n"/>
      <c r="Y1" s="33" t="n"/>
      <c r="Z1" s="33" t="n"/>
      <c r="AA1" s="33" t="n"/>
      <c r="AB1" s="34" t="n"/>
    </row>
    <row r="2" ht="32" customHeight="1">
      <c r="A2" s="2" t="inlineStr">
        <is>
          <t>Orange cells are editable. Calculated cells update when the workbook recalculates.</t>
        </is>
      </c>
      <c r="H2" s="2" t="inlineStr">
        <is>
          <t>Follow-up alerts are prompts for human review, not automated claim actions.</t>
        </is>
      </c>
    </row>
    <row r="3"/>
    <row r="4" ht="44" customHeight="1">
      <c r="A4" s="16" t="inlineStr">
        <is>
          <t>Service ID</t>
        </is>
      </c>
      <c r="B4" s="16" t="inlineStr">
        <is>
          <t>Customer</t>
        </is>
      </c>
      <c r="C4" s="16" t="inlineStr">
        <is>
          <t>Equipment</t>
        </is>
      </c>
      <c r="D4" s="16" t="inlineStr">
        <is>
          <t>Technician</t>
        </is>
      </c>
      <c r="E4" s="16" t="inlineStr">
        <is>
          <t>Service Date</t>
        </is>
      </c>
      <c r="F4" s="16" t="inlineStr">
        <is>
          <t>Call Type</t>
        </is>
      </c>
      <c r="G4" s="16" t="inlineStr">
        <is>
          <t>Service Description</t>
        </is>
      </c>
      <c r="H4" s="16" t="inlineStr">
        <is>
          <t>Claim Reference</t>
        </is>
      </c>
      <c r="I4" s="16" t="inlineStr">
        <is>
          <t>Claim Submitted Date</t>
        </is>
      </c>
      <c r="J4" s="16" t="inlineStr">
        <is>
          <t>Parts Quantity</t>
        </is>
      </c>
      <c r="K4" s="16" t="inlineStr">
        <is>
          <t>Unit</t>
        </is>
      </c>
      <c r="L4" s="16" t="inlineStr">
        <is>
          <t>Parts Unit Cost</t>
        </is>
      </c>
      <c r="M4" s="16" t="inlineStr">
        <is>
          <t>Parts Cost</t>
        </is>
      </c>
      <c r="N4" s="16" t="inlineStr">
        <is>
          <t>Labor Hours</t>
        </is>
      </c>
      <c r="O4" s="16" t="inlineStr">
        <is>
          <t>Labor Cost Rate</t>
        </is>
      </c>
      <c r="P4" s="16" t="inlineStr">
        <is>
          <t>Labor Cost</t>
        </is>
      </c>
      <c r="Q4" s="16" t="inlineStr">
        <is>
          <t>Other Cost</t>
        </is>
      </c>
      <c r="R4" s="16" t="inlineStr">
        <is>
          <t>Total Cost</t>
        </is>
      </c>
      <c r="S4" s="16" t="inlineStr">
        <is>
          <t>Customer Price Entered</t>
        </is>
      </c>
      <c r="T4" s="16" t="inlineStr">
        <is>
          <t>Responsibility</t>
        </is>
      </c>
      <c r="U4" s="16" t="inlineStr">
        <is>
          <t>Claim Status</t>
        </is>
      </c>
      <c r="V4" s="16" t="inlineStr">
        <is>
          <t>Claim Amount / Expected Recovery</t>
        </is>
      </c>
      <c r="W4" s="16" t="inlineStr">
        <is>
          <t>Amount Recovered</t>
        </is>
      </c>
      <c r="X4" s="16" t="inlineStr">
        <is>
          <t>Resolution / Recovery Date</t>
        </is>
      </c>
      <c r="Y4" s="16" t="inlineStr">
        <is>
          <t>Outstanding Recovery</t>
        </is>
      </c>
      <c r="Z4" s="16" t="inlineStr">
        <is>
          <t>Recovery Status</t>
        </is>
      </c>
      <c r="AA4" s="16" t="inlineStr">
        <is>
          <t>Days Open</t>
        </is>
      </c>
      <c r="AB4" s="16" t="inlineStr">
        <is>
          <t>Follow-Up Alert</t>
        </is>
      </c>
    </row>
    <row r="5" ht="30" customHeight="1">
      <c r="A5" s="17" t="inlineStr">
        <is>
          <t>DEMO-SVC-001</t>
        </is>
      </c>
      <c r="B5" s="18" t="inlineStr">
        <is>
          <t>Fictional Pine Bakery</t>
        </is>
      </c>
      <c r="C5" s="18" t="inlineStr">
        <is>
          <t>Demo rooftop unit RTU-01, 5 ton</t>
        </is>
      </c>
      <c r="D5" s="19" t="inlineStr">
        <is>
          <t>Avery Example</t>
        </is>
      </c>
      <c r="E5" s="39" t="n">
        <v>46269</v>
      </c>
      <c r="F5" s="19" t="inlineStr">
        <is>
          <t>Warranty</t>
        </is>
      </c>
      <c r="G5" s="18" t="inlineStr">
        <is>
          <t>Replaced a failed fictional ignition module.</t>
        </is>
      </c>
      <c r="H5" s="19" t="inlineStr">
        <is>
          <t>DEMO-CLM-001</t>
        </is>
      </c>
      <c r="I5" s="39" t="n">
        <v>46271</v>
      </c>
      <c r="J5" s="21" t="n">
        <v>1</v>
      </c>
      <c r="K5" s="19" t="inlineStr">
        <is>
          <t>each</t>
        </is>
      </c>
      <c r="L5" s="40" t="n">
        <v>185</v>
      </c>
      <c r="M5" s="41">
        <f>IF($A5="","",IF(OR($J5="",$L5=""),"",IFERROR($J5*$L5,"")))</f>
        <v/>
      </c>
      <c r="N5" s="21" t="n">
        <v>2</v>
      </c>
      <c r="O5" s="41">
        <f>IF($A5="","",IFERROR(VLOOKUP($D5,Assumptions!$A$15:$B$24,2,FALSE),""))</f>
        <v/>
      </c>
      <c r="P5" s="41">
        <f>IF($A5="","",IF(OR($N5="",$O5=""),"",IFERROR($N5*$O5,"")))</f>
        <v/>
      </c>
      <c r="Q5" s="40" t="n">
        <v>0</v>
      </c>
      <c r="R5" s="41">
        <f>IF($A5="","",IF(COUNT($M5,$P5,$Q5)=0,"",SUM($M5,$P5,$Q5)))</f>
        <v/>
      </c>
      <c r="S5" s="40" t="n"/>
      <c r="T5" s="19" t="inlineStr">
        <is>
          <t>Manufacturer</t>
        </is>
      </c>
      <c r="U5" s="19" t="inlineStr">
        <is>
          <t>Submitted</t>
        </is>
      </c>
      <c r="V5" s="40" t="n">
        <v>321</v>
      </c>
      <c r="W5" s="40" t="n"/>
      <c r="X5" s="39" t="n"/>
      <c r="Y5" s="41">
        <f>IF($A5="","",IF(AND($V5="",$W5=""),"",IFERROR(MAX(0,SUM($V5)-SUM($W5)),"")))</f>
        <v/>
      </c>
      <c r="Z5" s="24">
        <f>IF($A5="","",IF($T5="Customer","Customer Billable",IF($T5="Contractor","Contractor Cost",IF($T5="Pending Review","Review",IF($U5="Denied","Denied",IF($U5="Draft","Not Filed",IF(AND(SUM($V5)&gt;0,SUM($Y5)=0),"Recovered",IF(SUM($W5)&gt;0,"Partial",IF($U5="Closed","Closed Shortfall","Pending")))))))))</f>
        <v/>
      </c>
      <c r="AA5" s="7">
        <f>IF($A5="","",IF($T5&lt;&gt;"Manufacturer","",IFERROR(IF($X5&lt;&gt;"",MAX(0,$X5-IF($I5&lt;&gt;"",$I5,$E5)),IF(OR($U5="Closed",$U5="Denied"),"",MAX(0,Assumptions!$B$5-IF($I5&lt;&gt;"",$I5,$E5)))),"")))</f>
        <v/>
      </c>
      <c r="AB5" s="24">
        <f>IF($A5="","",IF(AND($T5="Manufacturer",OR($Z5="Pending",$Z5="Partial",$Z5="Not Filed"),$AA5&lt;&gt;"",$AA5&gt;Assumptions!$B$6),"Check Claim",""))</f>
        <v/>
      </c>
    </row>
    <row r="6" ht="30" customHeight="1">
      <c r="A6" s="17" t="inlineStr">
        <is>
          <t>DEMO-SVC-002</t>
        </is>
      </c>
      <c r="B6" s="18" t="inlineStr">
        <is>
          <t>Demo Harbor Books</t>
        </is>
      </c>
      <c r="C6" s="18" t="inlineStr">
        <is>
          <t>Example split system, 3 ton</t>
        </is>
      </c>
      <c r="D6" s="19" t="inlineStr">
        <is>
          <t>Jordan Sample</t>
        </is>
      </c>
      <c r="E6" s="39" t="n">
        <v>46263</v>
      </c>
      <c r="F6" s="19" t="inlineStr">
        <is>
          <t>Billable</t>
        </is>
      </c>
      <c r="G6" s="18" t="inlineStr">
        <is>
          <t>Cleared a fictional condensate drain restriction.</t>
        </is>
      </c>
      <c r="H6" s="19" t="n"/>
      <c r="I6" s="39" t="n"/>
      <c r="J6" s="21" t="n">
        <v>1</v>
      </c>
      <c r="K6" s="19" t="inlineStr">
        <is>
          <t>each</t>
        </is>
      </c>
      <c r="L6" s="40" t="n">
        <v>45</v>
      </c>
      <c r="M6" s="42">
        <f>IF($A6="","",IF(OR($J6="",$L6=""),"",IFERROR($J6*$L6,"")))</f>
        <v/>
      </c>
      <c r="N6" s="21" t="n">
        <v>1.5</v>
      </c>
      <c r="O6" s="42">
        <f>IF($A6="","",IFERROR(VLOOKUP($D6,Assumptions!$A$15:$B$24,2,FALSE),""))</f>
        <v/>
      </c>
      <c r="P6" s="42">
        <f>IF($A6="","",IF(OR($N6="",$O6=""),"",IFERROR($N6*$O6,"")))</f>
        <v/>
      </c>
      <c r="Q6" s="40" t="n">
        <v>10</v>
      </c>
      <c r="R6" s="42">
        <f>IF($A6="","",IF(COUNT($M6,$P6,$Q6)=0,"",SUM($M6,$P6,$Q6)))</f>
        <v/>
      </c>
      <c r="S6" s="40" t="n">
        <v>310</v>
      </c>
      <c r="T6" s="19" t="inlineStr">
        <is>
          <t>Customer</t>
        </is>
      </c>
      <c r="U6" s="19" t="inlineStr">
        <is>
          <t>Not Applicable</t>
        </is>
      </c>
      <c r="V6" s="40" t="n"/>
      <c r="W6" s="40" t="n"/>
      <c r="X6" s="39" t="n"/>
      <c r="Y6" s="42">
        <f>IF($A6="","",IF(AND($V6="",$W6=""),"",IFERROR(MAX(0,SUM($V6)-SUM($W6)),"")))</f>
        <v/>
      </c>
      <c r="Z6" s="26">
        <f>IF($A6="","",IF($T6="Customer","Customer Billable",IF($T6="Contractor","Contractor Cost",IF($T6="Pending Review","Review",IF($U6="Denied","Denied",IF($U6="Draft","Not Filed",IF(AND(SUM($V6)&gt;0,SUM($Y6)=0),"Recovered",IF(SUM($W6)&gt;0,"Partial",IF($U6="Closed","Closed Shortfall","Pending")))))))))</f>
        <v/>
      </c>
      <c r="AA6" s="11">
        <f>IF($A6="","",IF($T6&lt;&gt;"Manufacturer","",IFERROR(IF($X6&lt;&gt;"",MAX(0,$X6-IF($I6&lt;&gt;"",$I6,$E6)),IF(OR($U6="Closed",$U6="Denied"),"",MAX(0,Assumptions!$B$5-IF($I6&lt;&gt;"",$I6,$E6)))),"")))</f>
        <v/>
      </c>
      <c r="AB6" s="26">
        <f>IF($A6="","",IF(AND($T6="Manufacturer",OR($Z6="Pending",$Z6="Partial",$Z6="Not Filed"),$AA6&lt;&gt;"",$AA6&gt;Assumptions!$B$6),"Check Claim",""))</f>
        <v/>
      </c>
    </row>
    <row r="7" ht="30" customHeight="1">
      <c r="A7" s="17" t="inlineStr">
        <is>
          <t>DEMO-SVC-003</t>
        </is>
      </c>
      <c r="B7" s="18" t="inlineStr">
        <is>
          <t>Example Valley Studio</t>
        </is>
      </c>
      <c r="C7" s="18" t="inlineStr">
        <is>
          <t>Demo heat pump HP-03, 4 ton</t>
        </is>
      </c>
      <c r="D7" s="19" t="inlineStr">
        <is>
          <t>Morgan Demo</t>
        </is>
      </c>
      <c r="E7" s="39" t="n">
        <v>46252</v>
      </c>
      <c r="F7" s="19" t="inlineStr">
        <is>
          <t>Warranty</t>
        </is>
      </c>
      <c r="G7" s="18" t="inlineStr">
        <is>
          <t>Replaced two fictional fan motor assemblies.</t>
        </is>
      </c>
      <c r="H7" s="19" t="inlineStr">
        <is>
          <t>DEMO-CLM-003</t>
        </is>
      </c>
      <c r="I7" s="39" t="n">
        <v>46255</v>
      </c>
      <c r="J7" s="21" t="n">
        <v>2</v>
      </c>
      <c r="K7" s="19" t="inlineStr">
        <is>
          <t>each</t>
        </is>
      </c>
      <c r="L7" s="40" t="n">
        <v>150</v>
      </c>
      <c r="M7" s="41">
        <f>IF($A7="","",IF(OR($J7="",$L7=""),"",IFERROR($J7*$L7,"")))</f>
        <v/>
      </c>
      <c r="N7" s="21" t="n">
        <v>3.5</v>
      </c>
      <c r="O7" s="41">
        <f>IF($A7="","",IFERROR(VLOOKUP($D7,Assumptions!$A$15:$B$24,2,FALSE),""))</f>
        <v/>
      </c>
      <c r="P7" s="41">
        <f>IF($A7="","",IF(OR($N7="",$O7=""),"",IFERROR($N7*$O7,"")))</f>
        <v/>
      </c>
      <c r="Q7" s="40" t="n">
        <v>18</v>
      </c>
      <c r="R7" s="41">
        <f>IF($A7="","",IF(COUNT($M7,$P7,$Q7)=0,"",SUM($M7,$P7,$Q7)))</f>
        <v/>
      </c>
      <c r="S7" s="40" t="n"/>
      <c r="T7" s="19" t="inlineStr">
        <is>
          <t>Manufacturer</t>
        </is>
      </c>
      <c r="U7" s="19" t="inlineStr">
        <is>
          <t>Approved</t>
        </is>
      </c>
      <c r="V7" s="40" t="n">
        <v>780</v>
      </c>
      <c r="W7" s="40" t="n">
        <v>300</v>
      </c>
      <c r="X7" s="39" t="n"/>
      <c r="Y7" s="41">
        <f>IF($A7="","",IF(AND($V7="",$W7=""),"",IFERROR(MAX(0,SUM($V7)-SUM($W7)),"")))</f>
        <v/>
      </c>
      <c r="Z7" s="24">
        <f>IF($A7="","",IF($T7="Customer","Customer Billable",IF($T7="Contractor","Contractor Cost",IF($T7="Pending Review","Review",IF($U7="Denied","Denied",IF($U7="Draft","Not Filed",IF(AND(SUM($V7)&gt;0,SUM($Y7)=0),"Recovered",IF(SUM($W7)&gt;0,"Partial",IF($U7="Closed","Closed Shortfall","Pending")))))))))</f>
        <v/>
      </c>
      <c r="AA7" s="7">
        <f>IF($A7="","",IF($T7&lt;&gt;"Manufacturer","",IFERROR(IF($X7&lt;&gt;"",MAX(0,$X7-IF($I7&lt;&gt;"",$I7,$E7)),IF(OR($U7="Closed",$U7="Denied"),"",MAX(0,Assumptions!$B$5-IF($I7&lt;&gt;"",$I7,$E7)))),"")))</f>
        <v/>
      </c>
      <c r="AB7" s="24">
        <f>IF($A7="","",IF(AND($T7="Manufacturer",OR($Z7="Pending",$Z7="Partial",$Z7="Not Filed"),$AA7&lt;&gt;"",$AA7&gt;Assumptions!$B$6),"Check Claim",""))</f>
        <v/>
      </c>
    </row>
    <row r="8" ht="30" customHeight="1">
      <c r="A8" s="17" t="inlineStr">
        <is>
          <t>DEMO-SVC-004</t>
        </is>
      </c>
      <c r="B8" s="18" t="inlineStr">
        <is>
          <t>Fictional Cedar Cafe</t>
        </is>
      </c>
      <c r="C8" s="18" t="inlineStr">
        <is>
          <t>Example mini-split MS-04, 2 ton</t>
        </is>
      </c>
      <c r="D8" s="19" t="inlineStr">
        <is>
          <t>Riley Fiction</t>
        </is>
      </c>
      <c r="E8" s="39" t="n">
        <v>46274</v>
      </c>
      <c r="F8" s="19" t="inlineStr">
        <is>
          <t>Review</t>
        </is>
      </c>
      <c r="G8" s="18" t="inlineStr">
        <is>
          <t>Reviewed a fictional intermittent indoor-unit noise.</t>
        </is>
      </c>
      <c r="H8" s="19" t="n"/>
      <c r="I8" s="39" t="n"/>
      <c r="J8" s="21" t="n">
        <v>0</v>
      </c>
      <c r="K8" s="19" t="inlineStr">
        <is>
          <t>each</t>
        </is>
      </c>
      <c r="L8" s="40" t="n">
        <v>0</v>
      </c>
      <c r="M8" s="42">
        <f>IF($A8="","",IF(OR($J8="",$L8=""),"",IFERROR($J8*$L8,"")))</f>
        <v/>
      </c>
      <c r="N8" s="21" t="n">
        <v>1</v>
      </c>
      <c r="O8" s="42">
        <f>IF($A8="","",IFERROR(VLOOKUP($D8,Assumptions!$A$15:$B$24,2,FALSE),""))</f>
        <v/>
      </c>
      <c r="P8" s="42">
        <f>IF($A8="","",IF(OR($N8="",$O8=""),"",IFERROR($N8*$O8,"")))</f>
        <v/>
      </c>
      <c r="Q8" s="40" t="n">
        <v>0</v>
      </c>
      <c r="R8" s="42">
        <f>IF($A8="","",IF(COUNT($M8,$P8,$Q8)=0,"",SUM($M8,$P8,$Q8)))</f>
        <v/>
      </c>
      <c r="S8" s="40" t="n"/>
      <c r="T8" s="19" t="inlineStr">
        <is>
          <t>Pending Review</t>
        </is>
      </c>
      <c r="U8" s="19" t="inlineStr">
        <is>
          <t>Draft</t>
        </is>
      </c>
      <c r="V8" s="40" t="n"/>
      <c r="W8" s="40" t="n"/>
      <c r="X8" s="39" t="n"/>
      <c r="Y8" s="42">
        <f>IF($A8="","",IF(AND($V8="",$W8=""),"",IFERROR(MAX(0,SUM($V8)-SUM($W8)),"")))</f>
        <v/>
      </c>
      <c r="Z8" s="26">
        <f>IF($A8="","",IF($T8="Customer","Customer Billable",IF($T8="Contractor","Contractor Cost",IF($T8="Pending Review","Review",IF($U8="Denied","Denied",IF($U8="Draft","Not Filed",IF(AND(SUM($V8)&gt;0,SUM($Y8)=0),"Recovered",IF(SUM($W8)&gt;0,"Partial",IF($U8="Closed","Closed Shortfall","Pending")))))))))</f>
        <v/>
      </c>
      <c r="AA8" s="11">
        <f>IF($A8="","",IF($T8&lt;&gt;"Manufacturer","",IFERROR(IF($X8&lt;&gt;"",MAX(0,$X8-IF($I8&lt;&gt;"",$I8,$E8)),IF(OR($U8="Closed",$U8="Denied"),"",MAX(0,Assumptions!$B$5-IF($I8&lt;&gt;"",$I8,$E8)))),"")))</f>
        <v/>
      </c>
      <c r="AB8" s="26">
        <f>IF($A8="","",IF(AND($T8="Manufacturer",OR($Z8="Pending",$Z8="Partial",$Z8="Not Filed"),$AA8&lt;&gt;"",$AA8&gt;Assumptions!$B$6),"Check Claim",""))</f>
        <v/>
      </c>
    </row>
    <row r="9" ht="30" customHeight="1">
      <c r="A9" s="17" t="inlineStr">
        <is>
          <t>DEMO-SVC-005</t>
        </is>
      </c>
      <c r="B9" s="18" t="inlineStr">
        <is>
          <t>Demo Orbit Offices</t>
        </is>
      </c>
      <c r="C9" s="18" t="inlineStr">
        <is>
          <t>Fictional packaged unit PU-05, 7.5 ton</t>
        </is>
      </c>
      <c r="D9" s="19" t="inlineStr">
        <is>
          <t>Avery Example</t>
        </is>
      </c>
      <c r="E9" s="39" t="n">
        <v>46259</v>
      </c>
      <c r="F9" s="19" t="inlineStr">
        <is>
          <t>Warranty</t>
        </is>
      </c>
      <c r="G9" s="18" t="inlineStr">
        <is>
          <t>Corrected a fictional installation wiring issue.</t>
        </is>
      </c>
      <c r="H9" s="19" t="n"/>
      <c r="I9" s="39" t="n"/>
      <c r="J9" s="21" t="n">
        <v>1</v>
      </c>
      <c r="K9" s="19" t="inlineStr">
        <is>
          <t>set</t>
        </is>
      </c>
      <c r="L9" s="40" t="n">
        <v>32</v>
      </c>
      <c r="M9" s="41">
        <f>IF($A9="","",IF(OR($J9="",$L9=""),"",IFERROR($J9*$L9,"")))</f>
        <v/>
      </c>
      <c r="N9" s="21" t="n">
        <v>2</v>
      </c>
      <c r="O9" s="41">
        <f>IF($A9="","",IFERROR(VLOOKUP($D9,Assumptions!$A$15:$B$24,2,FALSE),""))</f>
        <v/>
      </c>
      <c r="P9" s="41">
        <f>IF($A9="","",IF(OR($N9="",$O9=""),"",IFERROR($N9*$O9,"")))</f>
        <v/>
      </c>
      <c r="Q9" s="40" t="n">
        <v>12</v>
      </c>
      <c r="R9" s="41">
        <f>IF($A9="","",IF(COUNT($M9,$P9,$Q9)=0,"",SUM($M9,$P9,$Q9)))</f>
        <v/>
      </c>
      <c r="S9" s="40" t="n"/>
      <c r="T9" s="19" t="inlineStr">
        <is>
          <t>Contractor</t>
        </is>
      </c>
      <c r="U9" s="19" t="inlineStr">
        <is>
          <t>Not Applicable</t>
        </is>
      </c>
      <c r="V9" s="40" t="n">
        <v>0</v>
      </c>
      <c r="W9" s="40" t="n"/>
      <c r="X9" s="39" t="n"/>
      <c r="Y9" s="41">
        <f>IF($A9="","",IF(AND($V9="",$W9=""),"",IFERROR(MAX(0,SUM($V9)-SUM($W9)),"")))</f>
        <v/>
      </c>
      <c r="Z9" s="24">
        <f>IF($A9="","",IF($T9="Customer","Customer Billable",IF($T9="Contractor","Contractor Cost",IF($T9="Pending Review","Review",IF($U9="Denied","Denied",IF($U9="Draft","Not Filed",IF(AND(SUM($V9)&gt;0,SUM($Y9)=0),"Recovered",IF(SUM($W9)&gt;0,"Partial",IF($U9="Closed","Closed Shortfall","Pending")))))))))</f>
        <v/>
      </c>
      <c r="AA9" s="7">
        <f>IF($A9="","",IF($T9&lt;&gt;"Manufacturer","",IFERROR(IF($X9&lt;&gt;"",MAX(0,$X9-IF($I9&lt;&gt;"",$I9,$E9)),IF(OR($U9="Closed",$U9="Denied"),"",MAX(0,Assumptions!$B$5-IF($I9&lt;&gt;"",$I9,$E9)))),"")))</f>
        <v/>
      </c>
      <c r="AB9" s="24">
        <f>IF($A9="","",IF(AND($T9="Manufacturer",OR($Z9="Pending",$Z9="Partial",$Z9="Not Filed"),$AA9&lt;&gt;"",$AA9&gt;Assumptions!$B$6),"Check Claim",""))</f>
        <v/>
      </c>
    </row>
    <row r="10" ht="30" customHeight="1">
      <c r="A10" s="17" t="inlineStr">
        <is>
          <t>DEMO-SVC-006</t>
        </is>
      </c>
      <c r="B10" s="18" t="inlineStr">
        <is>
          <t>Example Mesa Market</t>
        </is>
      </c>
      <c r="C10" s="18" t="inlineStr">
        <is>
          <t>Demo rooftop unit RTU-06, 6 ton</t>
        </is>
      </c>
      <c r="D10" s="19" t="inlineStr">
        <is>
          <t>Jordan Sample</t>
        </is>
      </c>
      <c r="E10" s="39" t="n">
        <v>46225</v>
      </c>
      <c r="F10" s="19" t="inlineStr">
        <is>
          <t>Warranty</t>
        </is>
      </c>
      <c r="G10" s="18" t="inlineStr">
        <is>
          <t>Replaced a fictional compressor contactor and harness.</t>
        </is>
      </c>
      <c r="H10" s="19" t="inlineStr">
        <is>
          <t>DEMO-CLM-006</t>
        </is>
      </c>
      <c r="I10" s="39" t="n">
        <v>46228</v>
      </c>
      <c r="J10" s="21" t="n">
        <v>1</v>
      </c>
      <c r="K10" s="19" t="inlineStr">
        <is>
          <t>set</t>
        </is>
      </c>
      <c r="L10" s="40" t="n">
        <v>260</v>
      </c>
      <c r="M10" s="42">
        <f>IF($A10="","",IF(OR($J10="",$L10=""),"",IFERROR($J10*$L10,"")))</f>
        <v/>
      </c>
      <c r="N10" s="21" t="n">
        <v>3.5</v>
      </c>
      <c r="O10" s="42">
        <f>IF($A10="","",IFERROR(VLOOKUP($D10,Assumptions!$A$15:$B$24,2,FALSE),""))</f>
        <v/>
      </c>
      <c r="P10" s="42">
        <f>IF($A10="","",IF(OR($N10="",$O10=""),"",IFERROR($N10*$O10,"")))</f>
        <v/>
      </c>
      <c r="Q10" s="40" t="n">
        <v>48</v>
      </c>
      <c r="R10" s="42">
        <f>IF($A10="","",IF(COUNT($M10,$P10,$Q10)=0,"",SUM($M10,$P10,$Q10)))</f>
        <v/>
      </c>
      <c r="S10" s="40" t="n"/>
      <c r="T10" s="19" t="inlineStr">
        <is>
          <t>Manufacturer</t>
        </is>
      </c>
      <c r="U10" s="19" t="inlineStr">
        <is>
          <t>Closed</t>
        </is>
      </c>
      <c r="V10" s="40" t="n">
        <v>560</v>
      </c>
      <c r="W10" s="40" t="n">
        <v>560</v>
      </c>
      <c r="X10" s="39" t="n">
        <v>46265</v>
      </c>
      <c r="Y10" s="42">
        <f>IF($A10="","",IF(AND($V10="",$W10=""),"",IFERROR(MAX(0,SUM($V10)-SUM($W10)),"")))</f>
        <v/>
      </c>
      <c r="Z10" s="26">
        <f>IF($A10="","",IF($T10="Customer","Customer Billable",IF($T10="Contractor","Contractor Cost",IF($T10="Pending Review","Review",IF($U10="Denied","Denied",IF($U10="Draft","Not Filed",IF(AND(SUM($V10)&gt;0,SUM($Y10)=0),"Recovered",IF(SUM($W10)&gt;0,"Partial",IF($U10="Closed","Closed Shortfall","Pending")))))))))</f>
        <v/>
      </c>
      <c r="AA10" s="11">
        <f>IF($A10="","",IF($T10&lt;&gt;"Manufacturer","",IFERROR(IF($X10&lt;&gt;"",MAX(0,$X10-IF($I10&lt;&gt;"",$I10,$E10)),IF(OR($U10="Closed",$U10="Denied"),"",MAX(0,Assumptions!$B$5-IF($I10&lt;&gt;"",$I10,$E10)))),"")))</f>
        <v/>
      </c>
      <c r="AB10" s="26">
        <f>IF($A10="","",IF(AND($T10="Manufacturer",OR($Z10="Pending",$Z10="Partial",$Z10="Not Filed"),$AA10&lt;&gt;"",$AA10&gt;Assumptions!$B$6),"Check Claim",""))</f>
        <v/>
      </c>
    </row>
    <row r="11" ht="30" customHeight="1">
      <c r="A11" s="17" t="inlineStr">
        <is>
          <t>DEMO-SVC-007</t>
        </is>
      </c>
      <c r="B11" s="18" t="inlineStr">
        <is>
          <t>Fictional Blue Kite Shop</t>
        </is>
      </c>
      <c r="C11" s="18" t="inlineStr">
        <is>
          <t>Example air handler AH-07, 3 ton</t>
        </is>
      </c>
      <c r="D11" s="19" t="inlineStr">
        <is>
          <t>Morgan Demo</t>
        </is>
      </c>
      <c r="E11" s="39" t="n">
        <v>46275</v>
      </c>
      <c r="F11" s="19" t="inlineStr">
        <is>
          <t>Billable</t>
        </is>
      </c>
      <c r="G11" s="18" t="inlineStr">
        <is>
          <t>Adjusted fictional airflow settings and registers.</t>
        </is>
      </c>
      <c r="H11" s="19" t="n"/>
      <c r="I11" s="39" t="n"/>
      <c r="J11" s="21" t="n">
        <v>0</v>
      </c>
      <c r="K11" s="19" t="inlineStr">
        <is>
          <t>each</t>
        </is>
      </c>
      <c r="L11" s="40" t="n">
        <v>0</v>
      </c>
      <c r="M11" s="41">
        <f>IF($A11="","",IF(OR($J11="",$L11=""),"",IFERROR($J11*$L11,"")))</f>
        <v/>
      </c>
      <c r="N11" s="21" t="n">
        <v>3</v>
      </c>
      <c r="O11" s="41">
        <f>IF($A11="","",IFERROR(VLOOKUP($D11,Assumptions!$A$15:$B$24,2,FALSE),""))</f>
        <v/>
      </c>
      <c r="P11" s="41">
        <f>IF($A11="","",IF(OR($N11="",$O11=""),"",IFERROR($N11*$O11,"")))</f>
        <v/>
      </c>
      <c r="Q11" s="40" t="n">
        <v>20</v>
      </c>
      <c r="R11" s="41">
        <f>IF($A11="","",IF(COUNT($M11,$P11,$Q11)=0,"",SUM($M11,$P11,$Q11)))</f>
        <v/>
      </c>
      <c r="S11" s="40" t="n">
        <v>485</v>
      </c>
      <c r="T11" s="19" t="inlineStr">
        <is>
          <t>Customer</t>
        </is>
      </c>
      <c r="U11" s="19" t="inlineStr">
        <is>
          <t>Not Applicable</t>
        </is>
      </c>
      <c r="V11" s="40" t="n"/>
      <c r="W11" s="40" t="n"/>
      <c r="X11" s="39" t="n"/>
      <c r="Y11" s="41">
        <f>IF($A11="","",IF(AND($V11="",$W11=""),"",IFERROR(MAX(0,SUM($V11)-SUM($W11)),"")))</f>
        <v/>
      </c>
      <c r="Z11" s="24">
        <f>IF($A11="","",IF($T11="Customer","Customer Billable",IF($T11="Contractor","Contractor Cost",IF($T11="Pending Review","Review",IF($U11="Denied","Denied",IF($U11="Draft","Not Filed",IF(AND(SUM($V11)&gt;0,SUM($Y11)=0),"Recovered",IF(SUM($W11)&gt;0,"Partial",IF($U11="Closed","Closed Shortfall","Pending")))))))))</f>
        <v/>
      </c>
      <c r="AA11" s="7">
        <f>IF($A11="","",IF($T11&lt;&gt;"Manufacturer","",IFERROR(IF($X11&lt;&gt;"",MAX(0,$X11-IF($I11&lt;&gt;"",$I11,$E11)),IF(OR($U11="Closed",$U11="Denied"),"",MAX(0,Assumptions!$B$5-IF($I11&lt;&gt;"",$I11,$E11)))),"")))</f>
        <v/>
      </c>
      <c r="AB11" s="24">
        <f>IF($A11="","",IF(AND($T11="Manufacturer",OR($Z11="Pending",$Z11="Partial",$Z11="Not Filed"),$AA11&lt;&gt;"",$AA11&gt;Assumptions!$B$6),"Check Claim",""))</f>
        <v/>
      </c>
    </row>
    <row r="12" ht="30" customHeight="1">
      <c r="A12" s="17" t="inlineStr">
        <is>
          <t>DEMO-SVC-008</t>
        </is>
      </c>
      <c r="B12" s="18" t="inlineStr">
        <is>
          <t>Demo Lantern Gallery</t>
        </is>
      </c>
      <c r="C12" s="18" t="inlineStr">
        <is>
          <t>Fictional furnace FN-08, 80,000 Btu/h</t>
        </is>
      </c>
      <c r="D12" s="19" t="inlineStr">
        <is>
          <t>Riley Fiction</t>
        </is>
      </c>
      <c r="E12" s="39" t="n">
        <v>46237</v>
      </c>
      <c r="F12" s="19" t="inlineStr">
        <is>
          <t>Warranty</t>
        </is>
      </c>
      <c r="G12" s="18" t="inlineStr">
        <is>
          <t>Documented a fictional heat exchanger claim review.</t>
        </is>
      </c>
      <c r="H12" s="19" t="inlineStr">
        <is>
          <t>DEMO-CLM-008</t>
        </is>
      </c>
      <c r="I12" s="39" t="n">
        <v>46239</v>
      </c>
      <c r="J12" s="21" t="n">
        <v>1</v>
      </c>
      <c r="K12" s="19" t="inlineStr">
        <is>
          <t>each</t>
        </is>
      </c>
      <c r="L12" s="40" t="n">
        <v>225</v>
      </c>
      <c r="M12" s="42">
        <f>IF($A12="","",IF(OR($J12="",$L12=""),"",IFERROR($J12*$L12,"")))</f>
        <v/>
      </c>
      <c r="N12" s="21" t="n">
        <v>2.5</v>
      </c>
      <c r="O12" s="42">
        <f>IF($A12="","",IFERROR(VLOOKUP($D12,Assumptions!$A$15:$B$24,2,FALSE),""))</f>
        <v/>
      </c>
      <c r="P12" s="42">
        <f>IF($A12="","",IF(OR($N12="",$O12=""),"",IFERROR($N12*$O12,"")))</f>
        <v/>
      </c>
      <c r="Q12" s="40" t="n">
        <v>10</v>
      </c>
      <c r="R12" s="42">
        <f>IF($A12="","",IF(COUNT($M12,$P12,$Q12)=0,"",SUM($M12,$P12,$Q12)))</f>
        <v/>
      </c>
      <c r="S12" s="40" t="n"/>
      <c r="T12" s="19" t="inlineStr">
        <is>
          <t>Manufacturer</t>
        </is>
      </c>
      <c r="U12" s="19" t="inlineStr">
        <is>
          <t>Denied</t>
        </is>
      </c>
      <c r="V12" s="40" t="n">
        <v>410</v>
      </c>
      <c r="W12" s="40" t="n">
        <v>0</v>
      </c>
      <c r="X12" s="39" t="n">
        <v>46272</v>
      </c>
      <c r="Y12" s="42">
        <f>IF($A12="","",IF(AND($V12="",$W12=""),"",IFERROR(MAX(0,SUM($V12)-SUM($W12)),"")))</f>
        <v/>
      </c>
      <c r="Z12" s="26">
        <f>IF($A12="","",IF($T12="Customer","Customer Billable",IF($T12="Contractor","Contractor Cost",IF($T12="Pending Review","Review",IF($U12="Denied","Denied",IF($U12="Draft","Not Filed",IF(AND(SUM($V12)&gt;0,SUM($Y12)=0),"Recovered",IF(SUM($W12)&gt;0,"Partial",IF($U12="Closed","Closed Shortfall","Pending")))))))))</f>
        <v/>
      </c>
      <c r="AA12" s="11">
        <f>IF($A12="","",IF($T12&lt;&gt;"Manufacturer","",IFERROR(IF($X12&lt;&gt;"",MAX(0,$X12-IF($I12&lt;&gt;"",$I12,$E12)),IF(OR($U12="Closed",$U12="Denied"),"",MAX(0,Assumptions!$B$5-IF($I12&lt;&gt;"",$I12,$E12)))),"")))</f>
        <v/>
      </c>
      <c r="AB12" s="26">
        <f>IF($A12="","",IF(AND($T12="Manufacturer",OR($Z12="Pending",$Z12="Partial",$Z12="Not Filed"),$AA12&lt;&gt;"",$AA12&gt;Assumptions!$B$6),"Check Claim",""))</f>
        <v/>
      </c>
    </row>
    <row r="13" ht="30" customHeight="1">
      <c r="A13" s="17" t="inlineStr">
        <is>
          <t>DEMO-SVC-009</t>
        </is>
      </c>
      <c r="B13" s="18" t="inlineStr">
        <is>
          <t>Example Juniper Deli</t>
        </is>
      </c>
      <c r="C13" s="18" t="inlineStr">
        <is>
          <t>Demo condensing unit CU-09, 5 ton</t>
        </is>
      </c>
      <c r="D13" s="19" t="inlineStr">
        <is>
          <t>Avery Example</t>
        </is>
      </c>
      <c r="E13" s="39" t="n">
        <v>46212</v>
      </c>
      <c r="F13" s="19" t="inlineStr">
        <is>
          <t>Warranty</t>
        </is>
      </c>
      <c r="G13" s="18" t="inlineStr">
        <is>
          <t>Submitted additional fictional compressor test details.</t>
        </is>
      </c>
      <c r="H13" s="19" t="inlineStr">
        <is>
          <t>DEMO-CLM-009</t>
        </is>
      </c>
      <c r="I13" s="39" t="n">
        <v>46215</v>
      </c>
      <c r="J13" s="21" t="n">
        <v>1</v>
      </c>
      <c r="K13" s="19" t="inlineStr">
        <is>
          <t>each</t>
        </is>
      </c>
      <c r="L13" s="40" t="n">
        <v>620</v>
      </c>
      <c r="M13" s="41">
        <f>IF($A13="","",IF(OR($J13="",$L13=""),"",IFERROR($J13*$L13,"")))</f>
        <v/>
      </c>
      <c r="N13" s="21" t="n">
        <v>5</v>
      </c>
      <c r="O13" s="41">
        <f>IF($A13="","",IFERROR(VLOOKUP($D13,Assumptions!$A$15:$B$24,2,FALSE),""))</f>
        <v/>
      </c>
      <c r="P13" s="41">
        <f>IF($A13="","",IF(OR($N13="",$O13=""),"",IFERROR($N13*$O13,"")))</f>
        <v/>
      </c>
      <c r="Q13" s="40" t="n">
        <v>55</v>
      </c>
      <c r="R13" s="41">
        <f>IF($A13="","",IF(COUNT($M13,$P13,$Q13)=0,"",SUM($M13,$P13,$Q13)))</f>
        <v/>
      </c>
      <c r="S13" s="40" t="n"/>
      <c r="T13" s="19" t="inlineStr">
        <is>
          <t>Manufacturer</t>
        </is>
      </c>
      <c r="U13" s="19" t="inlineStr">
        <is>
          <t>More Info Needed</t>
        </is>
      </c>
      <c r="V13" s="40" t="n">
        <v>1050</v>
      </c>
      <c r="W13" s="40" t="n">
        <v>0</v>
      </c>
      <c r="X13" s="39" t="n"/>
      <c r="Y13" s="41">
        <f>IF($A13="","",IF(AND($V13="",$W13=""),"",IFERROR(MAX(0,SUM($V13)-SUM($W13)),"")))</f>
        <v/>
      </c>
      <c r="Z13" s="24">
        <f>IF($A13="","",IF($T13="Customer","Customer Billable",IF($T13="Contractor","Contractor Cost",IF($T13="Pending Review","Review",IF($U13="Denied","Denied",IF($U13="Draft","Not Filed",IF(AND(SUM($V13)&gt;0,SUM($Y13)=0),"Recovered",IF(SUM($W13)&gt;0,"Partial",IF($U13="Closed","Closed Shortfall","Pending")))))))))</f>
        <v/>
      </c>
      <c r="AA13" s="7">
        <f>IF($A13="","",IF($T13&lt;&gt;"Manufacturer","",IFERROR(IF($X13&lt;&gt;"",MAX(0,$X13-IF($I13&lt;&gt;"",$I13,$E13)),IF(OR($U13="Closed",$U13="Denied"),"",MAX(0,Assumptions!$B$5-IF($I13&lt;&gt;"",$I13,$E13)))),"")))</f>
        <v/>
      </c>
      <c r="AB13" s="24">
        <f>IF($A13="","",IF(AND($T13="Manufacturer",OR($Z13="Pending",$Z13="Partial",$Z13="Not Filed"),$AA13&lt;&gt;"",$AA13&gt;Assumptions!$B$6),"Check Claim",""))</f>
        <v/>
      </c>
    </row>
    <row r="14" ht="30" customHeight="1">
      <c r="A14" s="17" t="inlineStr">
        <is>
          <t>DEMO-SVC-010</t>
        </is>
      </c>
      <c r="B14" s="18" t="inlineStr">
        <is>
          <t>Fictional Red Fox Depot</t>
        </is>
      </c>
      <c r="C14" s="18" t="inlineStr">
        <is>
          <t>Example fan coil FC-10, 2 ton</t>
        </is>
      </c>
      <c r="D14" s="19" t="inlineStr">
        <is>
          <t>Jordan Sample</t>
        </is>
      </c>
      <c r="E14" s="39" t="n">
        <v>46241</v>
      </c>
      <c r="F14" s="19" t="inlineStr">
        <is>
          <t>Warranty</t>
        </is>
      </c>
      <c r="G14" s="18" t="inlineStr">
        <is>
          <t>Installed a fictional replacement control board supplied for testing.</t>
        </is>
      </c>
      <c r="H14" s="19" t="inlineStr">
        <is>
          <t>DEMO-CLM-010</t>
        </is>
      </c>
      <c r="I14" s="39" t="n">
        <v>46243</v>
      </c>
      <c r="J14" s="21" t="n">
        <v>1</v>
      </c>
      <c r="K14" s="19" t="inlineStr">
        <is>
          <t>each</t>
        </is>
      </c>
      <c r="L14" s="40" t="n">
        <v>300</v>
      </c>
      <c r="M14" s="42">
        <f>IF($A14="","",IF(OR($J14="",$L14=""),"",IFERROR($J14*$L14,"")))</f>
        <v/>
      </c>
      <c r="N14" s="21" t="n">
        <v>0</v>
      </c>
      <c r="O14" s="42">
        <f>IF($A14="","",IFERROR(VLOOKUP($D14,Assumptions!$A$15:$B$24,2,FALSE),""))</f>
        <v/>
      </c>
      <c r="P14" s="42">
        <f>IF($A14="","",IF(OR($N14="",$O14=""),"",IFERROR($N14*$O14,"")))</f>
        <v/>
      </c>
      <c r="Q14" s="40" t="n">
        <v>0</v>
      </c>
      <c r="R14" s="42">
        <f>IF($A14="","",IF(COUNT($M14,$P14,$Q14)=0,"",SUM($M14,$P14,$Q14)))</f>
        <v/>
      </c>
      <c r="S14" s="40" t="n"/>
      <c r="T14" s="19" t="inlineStr">
        <is>
          <t>Manufacturer</t>
        </is>
      </c>
      <c r="U14" s="19" t="inlineStr">
        <is>
          <t>Approved</t>
        </is>
      </c>
      <c r="V14" s="40" t="n">
        <v>300</v>
      </c>
      <c r="W14" s="40" t="n">
        <v>300</v>
      </c>
      <c r="X14" s="39" t="n">
        <v>46276</v>
      </c>
      <c r="Y14" s="42">
        <f>IF($A14="","",IF(AND($V14="",$W14=""),"",IFERROR(MAX(0,SUM($V14)-SUM($W14)),"")))</f>
        <v/>
      </c>
      <c r="Z14" s="26">
        <f>IF($A14="","",IF($T14="Customer","Customer Billable",IF($T14="Contractor","Contractor Cost",IF($T14="Pending Review","Review",IF($U14="Denied","Denied",IF($U14="Draft","Not Filed",IF(AND(SUM($V14)&gt;0,SUM($Y14)=0),"Recovered",IF(SUM($W14)&gt;0,"Partial",IF($U14="Closed","Closed Shortfall","Pending")))))))))</f>
        <v/>
      </c>
      <c r="AA14" s="11">
        <f>IF($A14="","",IF($T14&lt;&gt;"Manufacturer","",IFERROR(IF($X14&lt;&gt;"",MAX(0,$X14-IF($I14&lt;&gt;"",$I14,$E14)),IF(OR($U14="Closed",$U14="Denied"),"",MAX(0,Assumptions!$B$5-IF($I14&lt;&gt;"",$I14,$E14)))),"")))</f>
        <v/>
      </c>
      <c r="AB14" s="26">
        <f>IF($A14="","",IF(AND($T14="Manufacturer",OR($Z14="Pending",$Z14="Partial",$Z14="Not Filed"),$AA14&lt;&gt;"",$AA14&gt;Assumptions!$B$6),"Check Claim",""))</f>
        <v/>
      </c>
    </row>
    <row r="15" ht="30" customHeight="1">
      <c r="A15" s="17" t="n"/>
      <c r="B15" s="18" t="n"/>
      <c r="C15" s="18" t="n"/>
      <c r="D15" s="19" t="n"/>
      <c r="E15" s="39" t="n"/>
      <c r="F15" s="19" t="n"/>
      <c r="G15" s="18" t="n"/>
      <c r="H15" s="19" t="n"/>
      <c r="I15" s="39" t="n"/>
      <c r="J15" s="21" t="n"/>
      <c r="K15" s="19" t="n"/>
      <c r="L15" s="40" t="n"/>
      <c r="M15" s="41">
        <f>IF($A15="","",IF(OR($J15="",$L15=""),"",IFERROR($J15*$L15,"")))</f>
        <v/>
      </c>
      <c r="N15" s="21" t="n"/>
      <c r="O15" s="41">
        <f>IF($A15="","",IFERROR(VLOOKUP($D15,Assumptions!$A$15:$B$24,2,FALSE),""))</f>
        <v/>
      </c>
      <c r="P15" s="41">
        <f>IF($A15="","",IF(OR($N15="",$O15=""),"",IFERROR($N15*$O15,"")))</f>
        <v/>
      </c>
      <c r="Q15" s="40" t="n"/>
      <c r="R15" s="41">
        <f>IF($A15="","",IF(COUNT($M15,$P15,$Q15)=0,"",SUM($M15,$P15,$Q15)))</f>
        <v/>
      </c>
      <c r="S15" s="40" t="n"/>
      <c r="T15" s="19" t="n"/>
      <c r="U15" s="19" t="n"/>
      <c r="V15" s="40" t="n"/>
      <c r="W15" s="40" t="n"/>
      <c r="X15" s="39" t="n"/>
      <c r="Y15" s="41">
        <f>IF($A15="","",IF(AND($V15="",$W15=""),"",IFERROR(MAX(0,SUM($V15)-SUM($W15)),"")))</f>
        <v/>
      </c>
      <c r="Z15" s="24">
        <f>IF($A15="","",IF($T15="Customer","Customer Billable",IF($T15="Contractor","Contractor Cost",IF($T15="Pending Review","Review",IF($U15="Denied","Denied",IF($U15="Draft","Not Filed",IF(AND(SUM($V15)&gt;0,SUM($Y15)=0),"Recovered",IF(SUM($W15)&gt;0,"Partial",IF($U15="Closed","Closed Shortfall","Pending")))))))))</f>
        <v/>
      </c>
      <c r="AA15" s="7">
        <f>IF($A15="","",IF($T15&lt;&gt;"Manufacturer","",IFERROR(IF($X15&lt;&gt;"",MAX(0,$X15-IF($I15&lt;&gt;"",$I15,$E15)),IF(OR($U15="Closed",$U15="Denied"),"",MAX(0,Assumptions!$B$5-IF($I15&lt;&gt;"",$I15,$E15)))),"")))</f>
        <v/>
      </c>
      <c r="AB15" s="24">
        <f>IF($A15="","",IF(AND($T15="Manufacturer",OR($Z15="Pending",$Z15="Partial",$Z15="Not Filed"),$AA15&lt;&gt;"",$AA15&gt;Assumptions!$B$6),"Check Claim",""))</f>
        <v/>
      </c>
    </row>
    <row r="16" ht="30" customHeight="1">
      <c r="A16" s="17" t="n"/>
      <c r="B16" s="18" t="n"/>
      <c r="C16" s="18" t="n"/>
      <c r="D16" s="19" t="n"/>
      <c r="E16" s="39" t="n"/>
      <c r="F16" s="19" t="n"/>
      <c r="G16" s="18" t="n"/>
      <c r="H16" s="19" t="n"/>
      <c r="I16" s="39" t="n"/>
      <c r="J16" s="21" t="n"/>
      <c r="K16" s="19" t="n"/>
      <c r="L16" s="40" t="n"/>
      <c r="M16" s="42">
        <f>IF($A16="","",IF(OR($J16="",$L16=""),"",IFERROR($J16*$L16,"")))</f>
        <v/>
      </c>
      <c r="N16" s="21" t="n"/>
      <c r="O16" s="42">
        <f>IF($A16="","",IFERROR(VLOOKUP($D16,Assumptions!$A$15:$B$24,2,FALSE),""))</f>
        <v/>
      </c>
      <c r="P16" s="42">
        <f>IF($A16="","",IF(OR($N16="",$O16=""),"",IFERROR($N16*$O16,"")))</f>
        <v/>
      </c>
      <c r="Q16" s="40" t="n"/>
      <c r="R16" s="42">
        <f>IF($A16="","",IF(COUNT($M16,$P16,$Q16)=0,"",SUM($M16,$P16,$Q16)))</f>
        <v/>
      </c>
      <c r="S16" s="40" t="n"/>
      <c r="T16" s="19" t="n"/>
      <c r="U16" s="19" t="n"/>
      <c r="V16" s="40" t="n"/>
      <c r="W16" s="40" t="n"/>
      <c r="X16" s="39" t="n"/>
      <c r="Y16" s="42">
        <f>IF($A16="","",IF(AND($V16="",$W16=""),"",IFERROR(MAX(0,SUM($V16)-SUM($W16)),"")))</f>
        <v/>
      </c>
      <c r="Z16" s="26">
        <f>IF($A16="","",IF($T16="Customer","Customer Billable",IF($T16="Contractor","Contractor Cost",IF($T16="Pending Review","Review",IF($U16="Denied","Denied",IF($U16="Draft","Not Filed",IF(AND(SUM($V16)&gt;0,SUM($Y16)=0),"Recovered",IF(SUM($W16)&gt;0,"Partial",IF($U16="Closed","Closed Shortfall","Pending")))))))))</f>
        <v/>
      </c>
      <c r="AA16" s="11">
        <f>IF($A16="","",IF($T16&lt;&gt;"Manufacturer","",IFERROR(IF($X16&lt;&gt;"",MAX(0,$X16-IF($I16&lt;&gt;"",$I16,$E16)),IF(OR($U16="Closed",$U16="Denied"),"",MAX(0,Assumptions!$B$5-IF($I16&lt;&gt;"",$I16,$E16)))),"")))</f>
        <v/>
      </c>
      <c r="AB16" s="26">
        <f>IF($A16="","",IF(AND($T16="Manufacturer",OR($Z16="Pending",$Z16="Partial",$Z16="Not Filed"),$AA16&lt;&gt;"",$AA16&gt;Assumptions!$B$6),"Check Claim",""))</f>
        <v/>
      </c>
    </row>
    <row r="17" ht="30" customHeight="1">
      <c r="A17" s="17" t="n"/>
      <c r="B17" s="18" t="n"/>
      <c r="C17" s="18" t="n"/>
      <c r="D17" s="19" t="n"/>
      <c r="E17" s="39" t="n"/>
      <c r="F17" s="19" t="n"/>
      <c r="G17" s="18" t="n"/>
      <c r="H17" s="19" t="n"/>
      <c r="I17" s="39" t="n"/>
      <c r="J17" s="21" t="n"/>
      <c r="K17" s="19" t="n"/>
      <c r="L17" s="40" t="n"/>
      <c r="M17" s="41">
        <f>IF($A17="","",IF(OR($J17="",$L17=""),"",IFERROR($J17*$L17,"")))</f>
        <v/>
      </c>
      <c r="N17" s="21" t="n"/>
      <c r="O17" s="41">
        <f>IF($A17="","",IFERROR(VLOOKUP($D17,Assumptions!$A$15:$B$24,2,FALSE),""))</f>
        <v/>
      </c>
      <c r="P17" s="41">
        <f>IF($A17="","",IF(OR($N17="",$O17=""),"",IFERROR($N17*$O17,"")))</f>
        <v/>
      </c>
      <c r="Q17" s="40" t="n"/>
      <c r="R17" s="41">
        <f>IF($A17="","",IF(COUNT($M17,$P17,$Q17)=0,"",SUM($M17,$P17,$Q17)))</f>
        <v/>
      </c>
      <c r="S17" s="40" t="n"/>
      <c r="T17" s="19" t="n"/>
      <c r="U17" s="19" t="n"/>
      <c r="V17" s="40" t="n"/>
      <c r="W17" s="40" t="n"/>
      <c r="X17" s="39" t="n"/>
      <c r="Y17" s="41">
        <f>IF($A17="","",IF(AND($V17="",$W17=""),"",IFERROR(MAX(0,SUM($V17)-SUM($W17)),"")))</f>
        <v/>
      </c>
      <c r="Z17" s="24">
        <f>IF($A17="","",IF($T17="Customer","Customer Billable",IF($T17="Contractor","Contractor Cost",IF($T17="Pending Review","Review",IF($U17="Denied","Denied",IF($U17="Draft","Not Filed",IF(AND(SUM($V17)&gt;0,SUM($Y17)=0),"Recovered",IF(SUM($W17)&gt;0,"Partial",IF($U17="Closed","Closed Shortfall","Pending")))))))))</f>
        <v/>
      </c>
      <c r="AA17" s="7">
        <f>IF($A17="","",IF($T17&lt;&gt;"Manufacturer","",IFERROR(IF($X17&lt;&gt;"",MAX(0,$X17-IF($I17&lt;&gt;"",$I17,$E17)),IF(OR($U17="Closed",$U17="Denied"),"",MAX(0,Assumptions!$B$5-IF($I17&lt;&gt;"",$I17,$E17)))),"")))</f>
        <v/>
      </c>
      <c r="AB17" s="24">
        <f>IF($A17="","",IF(AND($T17="Manufacturer",OR($Z17="Pending",$Z17="Partial",$Z17="Not Filed"),$AA17&lt;&gt;"",$AA17&gt;Assumptions!$B$6),"Check Claim",""))</f>
        <v/>
      </c>
    </row>
    <row r="18" ht="30" customHeight="1">
      <c r="A18" s="17" t="n"/>
      <c r="B18" s="18" t="n"/>
      <c r="C18" s="18" t="n"/>
      <c r="D18" s="19" t="n"/>
      <c r="E18" s="39" t="n"/>
      <c r="F18" s="19" t="n"/>
      <c r="G18" s="18" t="n"/>
      <c r="H18" s="19" t="n"/>
      <c r="I18" s="39" t="n"/>
      <c r="J18" s="21" t="n"/>
      <c r="K18" s="19" t="n"/>
      <c r="L18" s="40" t="n"/>
      <c r="M18" s="42">
        <f>IF($A18="","",IF(OR($J18="",$L18=""),"",IFERROR($J18*$L18,"")))</f>
        <v/>
      </c>
      <c r="N18" s="21" t="n"/>
      <c r="O18" s="42">
        <f>IF($A18="","",IFERROR(VLOOKUP($D18,Assumptions!$A$15:$B$24,2,FALSE),""))</f>
        <v/>
      </c>
      <c r="P18" s="42">
        <f>IF($A18="","",IF(OR($N18="",$O18=""),"",IFERROR($N18*$O18,"")))</f>
        <v/>
      </c>
      <c r="Q18" s="40" t="n"/>
      <c r="R18" s="42">
        <f>IF($A18="","",IF(COUNT($M18,$P18,$Q18)=0,"",SUM($M18,$P18,$Q18)))</f>
        <v/>
      </c>
      <c r="S18" s="40" t="n"/>
      <c r="T18" s="19" t="n"/>
      <c r="U18" s="19" t="n"/>
      <c r="V18" s="40" t="n"/>
      <c r="W18" s="40" t="n"/>
      <c r="X18" s="39" t="n"/>
      <c r="Y18" s="42">
        <f>IF($A18="","",IF(AND($V18="",$W18=""),"",IFERROR(MAX(0,SUM($V18)-SUM($W18)),"")))</f>
        <v/>
      </c>
      <c r="Z18" s="26">
        <f>IF($A18="","",IF($T18="Customer","Customer Billable",IF($T18="Contractor","Contractor Cost",IF($T18="Pending Review","Review",IF($U18="Denied","Denied",IF($U18="Draft","Not Filed",IF(AND(SUM($V18)&gt;0,SUM($Y18)=0),"Recovered",IF(SUM($W18)&gt;0,"Partial",IF($U18="Closed","Closed Shortfall","Pending")))))))))</f>
        <v/>
      </c>
      <c r="AA18" s="11">
        <f>IF($A18="","",IF($T18&lt;&gt;"Manufacturer","",IFERROR(IF($X18&lt;&gt;"",MAX(0,$X18-IF($I18&lt;&gt;"",$I18,$E18)),IF(OR($U18="Closed",$U18="Denied"),"",MAX(0,Assumptions!$B$5-IF($I18&lt;&gt;"",$I18,$E18)))),"")))</f>
        <v/>
      </c>
      <c r="AB18" s="26">
        <f>IF($A18="","",IF(AND($T18="Manufacturer",OR($Z18="Pending",$Z18="Partial",$Z18="Not Filed"),$AA18&lt;&gt;"",$AA18&gt;Assumptions!$B$6),"Check Claim",""))</f>
        <v/>
      </c>
    </row>
    <row r="19" ht="30" customHeight="1">
      <c r="A19" s="17" t="n"/>
      <c r="B19" s="18" t="n"/>
      <c r="C19" s="18" t="n"/>
      <c r="D19" s="19" t="n"/>
      <c r="E19" s="39" t="n"/>
      <c r="F19" s="19" t="n"/>
      <c r="G19" s="18" t="n"/>
      <c r="H19" s="19" t="n"/>
      <c r="I19" s="39" t="n"/>
      <c r="J19" s="21" t="n"/>
      <c r="K19" s="19" t="n"/>
      <c r="L19" s="40" t="n"/>
      <c r="M19" s="41">
        <f>IF($A19="","",IF(OR($J19="",$L19=""),"",IFERROR($J19*$L19,"")))</f>
        <v/>
      </c>
      <c r="N19" s="21" t="n"/>
      <c r="O19" s="41">
        <f>IF($A19="","",IFERROR(VLOOKUP($D19,Assumptions!$A$15:$B$24,2,FALSE),""))</f>
        <v/>
      </c>
      <c r="P19" s="41">
        <f>IF($A19="","",IF(OR($N19="",$O19=""),"",IFERROR($N19*$O19,"")))</f>
        <v/>
      </c>
      <c r="Q19" s="40" t="n"/>
      <c r="R19" s="41">
        <f>IF($A19="","",IF(COUNT($M19,$P19,$Q19)=0,"",SUM($M19,$P19,$Q19)))</f>
        <v/>
      </c>
      <c r="S19" s="40" t="n"/>
      <c r="T19" s="19" t="n"/>
      <c r="U19" s="19" t="n"/>
      <c r="V19" s="40" t="n"/>
      <c r="W19" s="40" t="n"/>
      <c r="X19" s="39" t="n"/>
      <c r="Y19" s="41">
        <f>IF($A19="","",IF(AND($V19="",$W19=""),"",IFERROR(MAX(0,SUM($V19)-SUM($W19)),"")))</f>
        <v/>
      </c>
      <c r="Z19" s="24">
        <f>IF($A19="","",IF($T19="Customer","Customer Billable",IF($T19="Contractor","Contractor Cost",IF($T19="Pending Review","Review",IF($U19="Denied","Denied",IF($U19="Draft","Not Filed",IF(AND(SUM($V19)&gt;0,SUM($Y19)=0),"Recovered",IF(SUM($W19)&gt;0,"Partial",IF($U19="Closed","Closed Shortfall","Pending")))))))))</f>
        <v/>
      </c>
      <c r="AA19" s="7">
        <f>IF($A19="","",IF($T19&lt;&gt;"Manufacturer","",IFERROR(IF($X19&lt;&gt;"",MAX(0,$X19-IF($I19&lt;&gt;"",$I19,$E19)),IF(OR($U19="Closed",$U19="Denied"),"",MAX(0,Assumptions!$B$5-IF($I19&lt;&gt;"",$I19,$E19)))),"")))</f>
        <v/>
      </c>
      <c r="AB19" s="24">
        <f>IF($A19="","",IF(AND($T19="Manufacturer",OR($Z19="Pending",$Z19="Partial",$Z19="Not Filed"),$AA19&lt;&gt;"",$AA19&gt;Assumptions!$B$6),"Check Claim",""))</f>
        <v/>
      </c>
    </row>
    <row r="20" ht="30" customHeight="1">
      <c r="A20" s="17" t="n"/>
      <c r="B20" s="18" t="n"/>
      <c r="C20" s="18" t="n"/>
      <c r="D20" s="19" t="n"/>
      <c r="E20" s="39" t="n"/>
      <c r="F20" s="19" t="n"/>
      <c r="G20" s="18" t="n"/>
      <c r="H20" s="19" t="n"/>
      <c r="I20" s="39" t="n"/>
      <c r="J20" s="21" t="n"/>
      <c r="K20" s="19" t="n"/>
      <c r="L20" s="40" t="n"/>
      <c r="M20" s="42">
        <f>IF($A20="","",IF(OR($J20="",$L20=""),"",IFERROR($J20*$L20,"")))</f>
        <v/>
      </c>
      <c r="N20" s="21" t="n"/>
      <c r="O20" s="42">
        <f>IF($A20="","",IFERROR(VLOOKUP($D20,Assumptions!$A$15:$B$24,2,FALSE),""))</f>
        <v/>
      </c>
      <c r="P20" s="42">
        <f>IF($A20="","",IF(OR($N20="",$O20=""),"",IFERROR($N20*$O20,"")))</f>
        <v/>
      </c>
      <c r="Q20" s="40" t="n"/>
      <c r="R20" s="42">
        <f>IF($A20="","",IF(COUNT($M20,$P20,$Q20)=0,"",SUM($M20,$P20,$Q20)))</f>
        <v/>
      </c>
      <c r="S20" s="40" t="n"/>
      <c r="T20" s="19" t="n"/>
      <c r="U20" s="19" t="n"/>
      <c r="V20" s="40" t="n"/>
      <c r="W20" s="40" t="n"/>
      <c r="X20" s="39" t="n"/>
      <c r="Y20" s="42">
        <f>IF($A20="","",IF(AND($V20="",$W20=""),"",IFERROR(MAX(0,SUM($V20)-SUM($W20)),"")))</f>
        <v/>
      </c>
      <c r="Z20" s="26">
        <f>IF($A20="","",IF($T20="Customer","Customer Billable",IF($T20="Contractor","Contractor Cost",IF($T20="Pending Review","Review",IF($U20="Denied","Denied",IF($U20="Draft","Not Filed",IF(AND(SUM($V20)&gt;0,SUM($Y20)=0),"Recovered",IF(SUM($W20)&gt;0,"Partial",IF($U20="Closed","Closed Shortfall","Pending")))))))))</f>
        <v/>
      </c>
      <c r="AA20" s="11">
        <f>IF($A20="","",IF($T20&lt;&gt;"Manufacturer","",IFERROR(IF($X20&lt;&gt;"",MAX(0,$X20-IF($I20&lt;&gt;"",$I20,$E20)),IF(OR($U20="Closed",$U20="Denied"),"",MAX(0,Assumptions!$B$5-IF($I20&lt;&gt;"",$I20,$E20)))),"")))</f>
        <v/>
      </c>
      <c r="AB20" s="26">
        <f>IF($A20="","",IF(AND($T20="Manufacturer",OR($Z20="Pending",$Z20="Partial",$Z20="Not Filed"),$AA20&lt;&gt;"",$AA20&gt;Assumptions!$B$6),"Check Claim",""))</f>
        <v/>
      </c>
    </row>
    <row r="21" ht="30" customHeight="1">
      <c r="A21" s="17" t="n"/>
      <c r="B21" s="18" t="n"/>
      <c r="C21" s="18" t="n"/>
      <c r="D21" s="19" t="n"/>
      <c r="E21" s="39" t="n"/>
      <c r="F21" s="19" t="n"/>
      <c r="G21" s="18" t="n"/>
      <c r="H21" s="19" t="n"/>
      <c r="I21" s="39" t="n"/>
      <c r="J21" s="21" t="n"/>
      <c r="K21" s="19" t="n"/>
      <c r="L21" s="40" t="n"/>
      <c r="M21" s="41">
        <f>IF($A21="","",IF(OR($J21="",$L21=""),"",IFERROR($J21*$L21,"")))</f>
        <v/>
      </c>
      <c r="N21" s="21" t="n"/>
      <c r="O21" s="41">
        <f>IF($A21="","",IFERROR(VLOOKUP($D21,Assumptions!$A$15:$B$24,2,FALSE),""))</f>
        <v/>
      </c>
      <c r="P21" s="41">
        <f>IF($A21="","",IF(OR($N21="",$O21=""),"",IFERROR($N21*$O21,"")))</f>
        <v/>
      </c>
      <c r="Q21" s="40" t="n"/>
      <c r="R21" s="41">
        <f>IF($A21="","",IF(COUNT($M21,$P21,$Q21)=0,"",SUM($M21,$P21,$Q21)))</f>
        <v/>
      </c>
      <c r="S21" s="40" t="n"/>
      <c r="T21" s="19" t="n"/>
      <c r="U21" s="19" t="n"/>
      <c r="V21" s="40" t="n"/>
      <c r="W21" s="40" t="n"/>
      <c r="X21" s="39" t="n"/>
      <c r="Y21" s="41">
        <f>IF($A21="","",IF(AND($V21="",$W21=""),"",IFERROR(MAX(0,SUM($V21)-SUM($W21)),"")))</f>
        <v/>
      </c>
      <c r="Z21" s="24">
        <f>IF($A21="","",IF($T21="Customer","Customer Billable",IF($T21="Contractor","Contractor Cost",IF($T21="Pending Review","Review",IF($U21="Denied","Denied",IF($U21="Draft","Not Filed",IF(AND(SUM($V21)&gt;0,SUM($Y21)=0),"Recovered",IF(SUM($W21)&gt;0,"Partial",IF($U21="Closed","Closed Shortfall","Pending")))))))))</f>
        <v/>
      </c>
      <c r="AA21" s="7">
        <f>IF($A21="","",IF($T21&lt;&gt;"Manufacturer","",IFERROR(IF($X21&lt;&gt;"",MAX(0,$X21-IF($I21&lt;&gt;"",$I21,$E21)),IF(OR($U21="Closed",$U21="Denied"),"",MAX(0,Assumptions!$B$5-IF($I21&lt;&gt;"",$I21,$E21)))),"")))</f>
        <v/>
      </c>
      <c r="AB21" s="24">
        <f>IF($A21="","",IF(AND($T21="Manufacturer",OR($Z21="Pending",$Z21="Partial",$Z21="Not Filed"),$AA21&lt;&gt;"",$AA21&gt;Assumptions!$B$6),"Check Claim",""))</f>
        <v/>
      </c>
    </row>
    <row r="22" ht="30" customHeight="1">
      <c r="A22" s="17" t="n"/>
      <c r="B22" s="18" t="n"/>
      <c r="C22" s="18" t="n"/>
      <c r="D22" s="19" t="n"/>
      <c r="E22" s="39" t="n"/>
      <c r="F22" s="19" t="n"/>
      <c r="G22" s="18" t="n"/>
      <c r="H22" s="19" t="n"/>
      <c r="I22" s="39" t="n"/>
      <c r="J22" s="21" t="n"/>
      <c r="K22" s="19" t="n"/>
      <c r="L22" s="40" t="n"/>
      <c r="M22" s="42">
        <f>IF($A22="","",IF(OR($J22="",$L22=""),"",IFERROR($J22*$L22,"")))</f>
        <v/>
      </c>
      <c r="N22" s="21" t="n"/>
      <c r="O22" s="42">
        <f>IF($A22="","",IFERROR(VLOOKUP($D22,Assumptions!$A$15:$B$24,2,FALSE),""))</f>
        <v/>
      </c>
      <c r="P22" s="42">
        <f>IF($A22="","",IF(OR($N22="",$O22=""),"",IFERROR($N22*$O22,"")))</f>
        <v/>
      </c>
      <c r="Q22" s="40" t="n"/>
      <c r="R22" s="42">
        <f>IF($A22="","",IF(COUNT($M22,$P22,$Q22)=0,"",SUM($M22,$P22,$Q22)))</f>
        <v/>
      </c>
      <c r="S22" s="40" t="n"/>
      <c r="T22" s="19" t="n"/>
      <c r="U22" s="19" t="n"/>
      <c r="V22" s="40" t="n"/>
      <c r="W22" s="40" t="n"/>
      <c r="X22" s="39" t="n"/>
      <c r="Y22" s="42">
        <f>IF($A22="","",IF(AND($V22="",$W22=""),"",IFERROR(MAX(0,SUM($V22)-SUM($W22)),"")))</f>
        <v/>
      </c>
      <c r="Z22" s="26">
        <f>IF($A22="","",IF($T22="Customer","Customer Billable",IF($T22="Contractor","Contractor Cost",IF($T22="Pending Review","Review",IF($U22="Denied","Denied",IF($U22="Draft","Not Filed",IF(AND(SUM($V22)&gt;0,SUM($Y22)=0),"Recovered",IF(SUM($W22)&gt;0,"Partial",IF($U22="Closed","Closed Shortfall","Pending")))))))))</f>
        <v/>
      </c>
      <c r="AA22" s="11">
        <f>IF($A22="","",IF($T22&lt;&gt;"Manufacturer","",IFERROR(IF($X22&lt;&gt;"",MAX(0,$X22-IF($I22&lt;&gt;"",$I22,$E22)),IF(OR($U22="Closed",$U22="Denied"),"",MAX(0,Assumptions!$B$5-IF($I22&lt;&gt;"",$I22,$E22)))),"")))</f>
        <v/>
      </c>
      <c r="AB22" s="26">
        <f>IF($A22="","",IF(AND($T22="Manufacturer",OR($Z22="Pending",$Z22="Partial",$Z22="Not Filed"),$AA22&lt;&gt;"",$AA22&gt;Assumptions!$B$6),"Check Claim",""))</f>
        <v/>
      </c>
    </row>
    <row r="23" ht="30" customHeight="1">
      <c r="A23" s="17" t="n"/>
      <c r="B23" s="18" t="n"/>
      <c r="C23" s="18" t="n"/>
      <c r="D23" s="19" t="n"/>
      <c r="E23" s="39" t="n"/>
      <c r="F23" s="19" t="n"/>
      <c r="G23" s="18" t="n"/>
      <c r="H23" s="19" t="n"/>
      <c r="I23" s="39" t="n"/>
      <c r="J23" s="21" t="n"/>
      <c r="K23" s="19" t="n"/>
      <c r="L23" s="40" t="n"/>
      <c r="M23" s="41">
        <f>IF($A23="","",IF(OR($J23="",$L23=""),"",IFERROR($J23*$L23,"")))</f>
        <v/>
      </c>
      <c r="N23" s="21" t="n"/>
      <c r="O23" s="41">
        <f>IF($A23="","",IFERROR(VLOOKUP($D23,Assumptions!$A$15:$B$24,2,FALSE),""))</f>
        <v/>
      </c>
      <c r="P23" s="41">
        <f>IF($A23="","",IF(OR($N23="",$O23=""),"",IFERROR($N23*$O23,"")))</f>
        <v/>
      </c>
      <c r="Q23" s="40" t="n"/>
      <c r="R23" s="41">
        <f>IF($A23="","",IF(COUNT($M23,$P23,$Q23)=0,"",SUM($M23,$P23,$Q23)))</f>
        <v/>
      </c>
      <c r="S23" s="40" t="n"/>
      <c r="T23" s="19" t="n"/>
      <c r="U23" s="19" t="n"/>
      <c r="V23" s="40" t="n"/>
      <c r="W23" s="40" t="n"/>
      <c r="X23" s="39" t="n"/>
      <c r="Y23" s="41">
        <f>IF($A23="","",IF(AND($V23="",$W23=""),"",IFERROR(MAX(0,SUM($V23)-SUM($W23)),"")))</f>
        <v/>
      </c>
      <c r="Z23" s="24">
        <f>IF($A23="","",IF($T23="Customer","Customer Billable",IF($T23="Contractor","Contractor Cost",IF($T23="Pending Review","Review",IF($U23="Denied","Denied",IF($U23="Draft","Not Filed",IF(AND(SUM($V23)&gt;0,SUM($Y23)=0),"Recovered",IF(SUM($W23)&gt;0,"Partial",IF($U23="Closed","Closed Shortfall","Pending")))))))))</f>
        <v/>
      </c>
      <c r="AA23" s="7">
        <f>IF($A23="","",IF($T23&lt;&gt;"Manufacturer","",IFERROR(IF($X23&lt;&gt;"",MAX(0,$X23-IF($I23&lt;&gt;"",$I23,$E23)),IF(OR($U23="Closed",$U23="Denied"),"",MAX(0,Assumptions!$B$5-IF($I23&lt;&gt;"",$I23,$E23)))),"")))</f>
        <v/>
      </c>
      <c r="AB23" s="24">
        <f>IF($A23="","",IF(AND($T23="Manufacturer",OR($Z23="Pending",$Z23="Partial",$Z23="Not Filed"),$AA23&lt;&gt;"",$AA23&gt;Assumptions!$B$6),"Check Claim",""))</f>
        <v/>
      </c>
    </row>
    <row r="24" ht="30" customHeight="1">
      <c r="A24" s="17" t="n"/>
      <c r="B24" s="18" t="n"/>
      <c r="C24" s="18" t="n"/>
      <c r="D24" s="19" t="n"/>
      <c r="E24" s="39" t="n"/>
      <c r="F24" s="19" t="n"/>
      <c r="G24" s="18" t="n"/>
      <c r="H24" s="19" t="n"/>
      <c r="I24" s="39" t="n"/>
      <c r="J24" s="21" t="n"/>
      <c r="K24" s="19" t="n"/>
      <c r="L24" s="40" t="n"/>
      <c r="M24" s="42">
        <f>IF($A24="","",IF(OR($J24="",$L24=""),"",IFERROR($J24*$L24,"")))</f>
        <v/>
      </c>
      <c r="N24" s="21" t="n"/>
      <c r="O24" s="42">
        <f>IF($A24="","",IFERROR(VLOOKUP($D24,Assumptions!$A$15:$B$24,2,FALSE),""))</f>
        <v/>
      </c>
      <c r="P24" s="42">
        <f>IF($A24="","",IF(OR($N24="",$O24=""),"",IFERROR($N24*$O24,"")))</f>
        <v/>
      </c>
      <c r="Q24" s="40" t="n"/>
      <c r="R24" s="42">
        <f>IF($A24="","",IF(COUNT($M24,$P24,$Q24)=0,"",SUM($M24,$P24,$Q24)))</f>
        <v/>
      </c>
      <c r="S24" s="40" t="n"/>
      <c r="T24" s="19" t="n"/>
      <c r="U24" s="19" t="n"/>
      <c r="V24" s="40" t="n"/>
      <c r="W24" s="40" t="n"/>
      <c r="X24" s="39" t="n"/>
      <c r="Y24" s="42">
        <f>IF($A24="","",IF(AND($V24="",$W24=""),"",IFERROR(MAX(0,SUM($V24)-SUM($W24)),"")))</f>
        <v/>
      </c>
      <c r="Z24" s="26">
        <f>IF($A24="","",IF($T24="Customer","Customer Billable",IF($T24="Contractor","Contractor Cost",IF($T24="Pending Review","Review",IF($U24="Denied","Denied",IF($U24="Draft","Not Filed",IF(AND(SUM($V24)&gt;0,SUM($Y24)=0),"Recovered",IF(SUM($W24)&gt;0,"Partial",IF($U24="Closed","Closed Shortfall","Pending")))))))))</f>
        <v/>
      </c>
      <c r="AA24" s="11">
        <f>IF($A24="","",IF($T24&lt;&gt;"Manufacturer","",IFERROR(IF($X24&lt;&gt;"",MAX(0,$X24-IF($I24&lt;&gt;"",$I24,$E24)),IF(OR($U24="Closed",$U24="Denied"),"",MAX(0,Assumptions!$B$5-IF($I24&lt;&gt;"",$I24,$E24)))),"")))</f>
        <v/>
      </c>
      <c r="AB24" s="26">
        <f>IF($A24="","",IF(AND($T24="Manufacturer",OR($Z24="Pending",$Z24="Partial",$Z24="Not Filed"),$AA24&lt;&gt;"",$AA24&gt;Assumptions!$B$6),"Check Claim",""))</f>
        <v/>
      </c>
    </row>
    <row r="25" ht="30" customHeight="1">
      <c r="A25" s="17" t="n"/>
      <c r="B25" s="18" t="n"/>
      <c r="C25" s="18" t="n"/>
      <c r="D25" s="19" t="n"/>
      <c r="E25" s="39" t="n"/>
      <c r="F25" s="19" t="n"/>
      <c r="G25" s="18" t="n"/>
      <c r="H25" s="19" t="n"/>
      <c r="I25" s="39" t="n"/>
      <c r="J25" s="21" t="n"/>
      <c r="K25" s="19" t="n"/>
      <c r="L25" s="40" t="n"/>
      <c r="M25" s="41">
        <f>IF($A25="","",IF(OR($J25="",$L25=""),"",IFERROR($J25*$L25,"")))</f>
        <v/>
      </c>
      <c r="N25" s="21" t="n"/>
      <c r="O25" s="41">
        <f>IF($A25="","",IFERROR(VLOOKUP($D25,Assumptions!$A$15:$B$24,2,FALSE),""))</f>
        <v/>
      </c>
      <c r="P25" s="41">
        <f>IF($A25="","",IF(OR($N25="",$O25=""),"",IFERROR($N25*$O25,"")))</f>
        <v/>
      </c>
      <c r="Q25" s="40" t="n"/>
      <c r="R25" s="41">
        <f>IF($A25="","",IF(COUNT($M25,$P25,$Q25)=0,"",SUM($M25,$P25,$Q25)))</f>
        <v/>
      </c>
      <c r="S25" s="40" t="n"/>
      <c r="T25" s="19" t="n"/>
      <c r="U25" s="19" t="n"/>
      <c r="V25" s="40" t="n"/>
      <c r="W25" s="40" t="n"/>
      <c r="X25" s="39" t="n"/>
      <c r="Y25" s="41">
        <f>IF($A25="","",IF(AND($V25="",$W25=""),"",IFERROR(MAX(0,SUM($V25)-SUM($W25)),"")))</f>
        <v/>
      </c>
      <c r="Z25" s="24">
        <f>IF($A25="","",IF($T25="Customer","Customer Billable",IF($T25="Contractor","Contractor Cost",IF($T25="Pending Review","Review",IF($U25="Denied","Denied",IF($U25="Draft","Not Filed",IF(AND(SUM($V25)&gt;0,SUM($Y25)=0),"Recovered",IF(SUM($W25)&gt;0,"Partial",IF($U25="Closed","Closed Shortfall","Pending")))))))))</f>
        <v/>
      </c>
      <c r="AA25" s="7">
        <f>IF($A25="","",IF($T25&lt;&gt;"Manufacturer","",IFERROR(IF($X25&lt;&gt;"",MAX(0,$X25-IF($I25&lt;&gt;"",$I25,$E25)),IF(OR($U25="Closed",$U25="Denied"),"",MAX(0,Assumptions!$B$5-IF($I25&lt;&gt;"",$I25,$E25)))),"")))</f>
        <v/>
      </c>
      <c r="AB25" s="24">
        <f>IF($A25="","",IF(AND($T25="Manufacturer",OR($Z25="Pending",$Z25="Partial",$Z25="Not Filed"),$AA25&lt;&gt;"",$AA25&gt;Assumptions!$B$6),"Check Claim",""))</f>
        <v/>
      </c>
    </row>
    <row r="26" ht="30" customHeight="1">
      <c r="A26" s="17" t="n"/>
      <c r="B26" s="18" t="n"/>
      <c r="C26" s="18" t="n"/>
      <c r="D26" s="19" t="n"/>
      <c r="E26" s="39" t="n"/>
      <c r="F26" s="19" t="n"/>
      <c r="G26" s="18" t="n"/>
      <c r="H26" s="19" t="n"/>
      <c r="I26" s="39" t="n"/>
      <c r="J26" s="21" t="n"/>
      <c r="K26" s="19" t="n"/>
      <c r="L26" s="40" t="n"/>
      <c r="M26" s="42">
        <f>IF($A26="","",IF(OR($J26="",$L26=""),"",IFERROR($J26*$L26,"")))</f>
        <v/>
      </c>
      <c r="N26" s="21" t="n"/>
      <c r="O26" s="42">
        <f>IF($A26="","",IFERROR(VLOOKUP($D26,Assumptions!$A$15:$B$24,2,FALSE),""))</f>
        <v/>
      </c>
      <c r="P26" s="42">
        <f>IF($A26="","",IF(OR($N26="",$O26=""),"",IFERROR($N26*$O26,"")))</f>
        <v/>
      </c>
      <c r="Q26" s="40" t="n"/>
      <c r="R26" s="42">
        <f>IF($A26="","",IF(COUNT($M26,$P26,$Q26)=0,"",SUM($M26,$P26,$Q26)))</f>
        <v/>
      </c>
      <c r="S26" s="40" t="n"/>
      <c r="T26" s="19" t="n"/>
      <c r="U26" s="19" t="n"/>
      <c r="V26" s="40" t="n"/>
      <c r="W26" s="40" t="n"/>
      <c r="X26" s="39" t="n"/>
      <c r="Y26" s="42">
        <f>IF($A26="","",IF(AND($V26="",$W26=""),"",IFERROR(MAX(0,SUM($V26)-SUM($W26)),"")))</f>
        <v/>
      </c>
      <c r="Z26" s="26">
        <f>IF($A26="","",IF($T26="Customer","Customer Billable",IF($T26="Contractor","Contractor Cost",IF($T26="Pending Review","Review",IF($U26="Denied","Denied",IF($U26="Draft","Not Filed",IF(AND(SUM($V26)&gt;0,SUM($Y26)=0),"Recovered",IF(SUM($W26)&gt;0,"Partial",IF($U26="Closed","Closed Shortfall","Pending")))))))))</f>
        <v/>
      </c>
      <c r="AA26" s="11">
        <f>IF($A26="","",IF($T26&lt;&gt;"Manufacturer","",IFERROR(IF($X26&lt;&gt;"",MAX(0,$X26-IF($I26&lt;&gt;"",$I26,$E26)),IF(OR($U26="Closed",$U26="Denied"),"",MAX(0,Assumptions!$B$5-IF($I26&lt;&gt;"",$I26,$E26)))),"")))</f>
        <v/>
      </c>
      <c r="AB26" s="26">
        <f>IF($A26="","",IF(AND($T26="Manufacturer",OR($Z26="Pending",$Z26="Partial",$Z26="Not Filed"),$AA26&lt;&gt;"",$AA26&gt;Assumptions!$B$6),"Check Claim",""))</f>
        <v/>
      </c>
    </row>
    <row r="27" ht="30" customHeight="1">
      <c r="A27" s="17" t="n"/>
      <c r="B27" s="18" t="n"/>
      <c r="C27" s="18" t="n"/>
      <c r="D27" s="19" t="n"/>
      <c r="E27" s="39" t="n"/>
      <c r="F27" s="19" t="n"/>
      <c r="G27" s="18" t="n"/>
      <c r="H27" s="19" t="n"/>
      <c r="I27" s="39" t="n"/>
      <c r="J27" s="21" t="n"/>
      <c r="K27" s="19" t="n"/>
      <c r="L27" s="40" t="n"/>
      <c r="M27" s="41">
        <f>IF($A27="","",IF(OR($J27="",$L27=""),"",IFERROR($J27*$L27,"")))</f>
        <v/>
      </c>
      <c r="N27" s="21" t="n"/>
      <c r="O27" s="41">
        <f>IF($A27="","",IFERROR(VLOOKUP($D27,Assumptions!$A$15:$B$24,2,FALSE),""))</f>
        <v/>
      </c>
      <c r="P27" s="41">
        <f>IF($A27="","",IF(OR($N27="",$O27=""),"",IFERROR($N27*$O27,"")))</f>
        <v/>
      </c>
      <c r="Q27" s="40" t="n"/>
      <c r="R27" s="41">
        <f>IF($A27="","",IF(COUNT($M27,$P27,$Q27)=0,"",SUM($M27,$P27,$Q27)))</f>
        <v/>
      </c>
      <c r="S27" s="40" t="n"/>
      <c r="T27" s="19" t="n"/>
      <c r="U27" s="19" t="n"/>
      <c r="V27" s="40" t="n"/>
      <c r="W27" s="40" t="n"/>
      <c r="X27" s="39" t="n"/>
      <c r="Y27" s="41">
        <f>IF($A27="","",IF(AND($V27="",$W27=""),"",IFERROR(MAX(0,SUM($V27)-SUM($W27)),"")))</f>
        <v/>
      </c>
      <c r="Z27" s="24">
        <f>IF($A27="","",IF($T27="Customer","Customer Billable",IF($T27="Contractor","Contractor Cost",IF($T27="Pending Review","Review",IF($U27="Denied","Denied",IF($U27="Draft","Not Filed",IF(AND(SUM($V27)&gt;0,SUM($Y27)=0),"Recovered",IF(SUM($W27)&gt;0,"Partial",IF($U27="Closed","Closed Shortfall","Pending")))))))))</f>
        <v/>
      </c>
      <c r="AA27" s="7">
        <f>IF($A27="","",IF($T27&lt;&gt;"Manufacturer","",IFERROR(IF($X27&lt;&gt;"",MAX(0,$X27-IF($I27&lt;&gt;"",$I27,$E27)),IF(OR($U27="Closed",$U27="Denied"),"",MAX(0,Assumptions!$B$5-IF($I27&lt;&gt;"",$I27,$E27)))),"")))</f>
        <v/>
      </c>
      <c r="AB27" s="24">
        <f>IF($A27="","",IF(AND($T27="Manufacturer",OR($Z27="Pending",$Z27="Partial",$Z27="Not Filed"),$AA27&lt;&gt;"",$AA27&gt;Assumptions!$B$6),"Check Claim",""))</f>
        <v/>
      </c>
    </row>
    <row r="28" ht="30" customHeight="1">
      <c r="A28" s="17" t="n"/>
      <c r="B28" s="18" t="n"/>
      <c r="C28" s="18" t="n"/>
      <c r="D28" s="19" t="n"/>
      <c r="E28" s="39" t="n"/>
      <c r="F28" s="19" t="n"/>
      <c r="G28" s="18" t="n"/>
      <c r="H28" s="19" t="n"/>
      <c r="I28" s="39" t="n"/>
      <c r="J28" s="21" t="n"/>
      <c r="K28" s="19" t="n"/>
      <c r="L28" s="40" t="n"/>
      <c r="M28" s="42">
        <f>IF($A28="","",IF(OR($J28="",$L28=""),"",IFERROR($J28*$L28,"")))</f>
        <v/>
      </c>
      <c r="N28" s="21" t="n"/>
      <c r="O28" s="42">
        <f>IF($A28="","",IFERROR(VLOOKUP($D28,Assumptions!$A$15:$B$24,2,FALSE),""))</f>
        <v/>
      </c>
      <c r="P28" s="42">
        <f>IF($A28="","",IF(OR($N28="",$O28=""),"",IFERROR($N28*$O28,"")))</f>
        <v/>
      </c>
      <c r="Q28" s="40" t="n"/>
      <c r="R28" s="42">
        <f>IF($A28="","",IF(COUNT($M28,$P28,$Q28)=0,"",SUM($M28,$P28,$Q28)))</f>
        <v/>
      </c>
      <c r="S28" s="40" t="n"/>
      <c r="T28" s="19" t="n"/>
      <c r="U28" s="19" t="n"/>
      <c r="V28" s="40" t="n"/>
      <c r="W28" s="40" t="n"/>
      <c r="X28" s="39" t="n"/>
      <c r="Y28" s="42">
        <f>IF($A28="","",IF(AND($V28="",$W28=""),"",IFERROR(MAX(0,SUM($V28)-SUM($W28)),"")))</f>
        <v/>
      </c>
      <c r="Z28" s="26">
        <f>IF($A28="","",IF($T28="Customer","Customer Billable",IF($T28="Contractor","Contractor Cost",IF($T28="Pending Review","Review",IF($U28="Denied","Denied",IF($U28="Draft","Not Filed",IF(AND(SUM($V28)&gt;0,SUM($Y28)=0),"Recovered",IF(SUM($W28)&gt;0,"Partial",IF($U28="Closed","Closed Shortfall","Pending")))))))))</f>
        <v/>
      </c>
      <c r="AA28" s="11">
        <f>IF($A28="","",IF($T28&lt;&gt;"Manufacturer","",IFERROR(IF($X28&lt;&gt;"",MAX(0,$X28-IF($I28&lt;&gt;"",$I28,$E28)),IF(OR($U28="Closed",$U28="Denied"),"",MAX(0,Assumptions!$B$5-IF($I28&lt;&gt;"",$I28,$E28)))),"")))</f>
        <v/>
      </c>
      <c r="AB28" s="26">
        <f>IF($A28="","",IF(AND($T28="Manufacturer",OR($Z28="Pending",$Z28="Partial",$Z28="Not Filed"),$AA28&lt;&gt;"",$AA28&gt;Assumptions!$B$6),"Check Claim",""))</f>
        <v/>
      </c>
    </row>
    <row r="29" ht="30" customHeight="1">
      <c r="A29" s="17" t="n"/>
      <c r="B29" s="18" t="n"/>
      <c r="C29" s="18" t="n"/>
      <c r="D29" s="19" t="n"/>
      <c r="E29" s="39" t="n"/>
      <c r="F29" s="19" t="n"/>
      <c r="G29" s="18" t="n"/>
      <c r="H29" s="19" t="n"/>
      <c r="I29" s="39" t="n"/>
      <c r="J29" s="21" t="n"/>
      <c r="K29" s="19" t="n"/>
      <c r="L29" s="40" t="n"/>
      <c r="M29" s="41">
        <f>IF($A29="","",IF(OR($J29="",$L29=""),"",IFERROR($J29*$L29,"")))</f>
        <v/>
      </c>
      <c r="N29" s="21" t="n"/>
      <c r="O29" s="41">
        <f>IF($A29="","",IFERROR(VLOOKUP($D29,Assumptions!$A$15:$B$24,2,FALSE),""))</f>
        <v/>
      </c>
      <c r="P29" s="41">
        <f>IF($A29="","",IF(OR($N29="",$O29=""),"",IFERROR($N29*$O29,"")))</f>
        <v/>
      </c>
      <c r="Q29" s="40" t="n"/>
      <c r="R29" s="41">
        <f>IF($A29="","",IF(COUNT($M29,$P29,$Q29)=0,"",SUM($M29,$P29,$Q29)))</f>
        <v/>
      </c>
      <c r="S29" s="40" t="n"/>
      <c r="T29" s="19" t="n"/>
      <c r="U29" s="19" t="n"/>
      <c r="V29" s="40" t="n"/>
      <c r="W29" s="40" t="n"/>
      <c r="X29" s="39" t="n"/>
      <c r="Y29" s="41">
        <f>IF($A29="","",IF(AND($V29="",$W29=""),"",IFERROR(MAX(0,SUM($V29)-SUM($W29)),"")))</f>
        <v/>
      </c>
      <c r="Z29" s="24">
        <f>IF($A29="","",IF($T29="Customer","Customer Billable",IF($T29="Contractor","Contractor Cost",IF($T29="Pending Review","Review",IF($U29="Denied","Denied",IF($U29="Draft","Not Filed",IF(AND(SUM($V29)&gt;0,SUM($Y29)=0),"Recovered",IF(SUM($W29)&gt;0,"Partial",IF($U29="Closed","Closed Shortfall","Pending")))))))))</f>
        <v/>
      </c>
      <c r="AA29" s="7">
        <f>IF($A29="","",IF($T29&lt;&gt;"Manufacturer","",IFERROR(IF($X29&lt;&gt;"",MAX(0,$X29-IF($I29&lt;&gt;"",$I29,$E29)),IF(OR($U29="Closed",$U29="Denied"),"",MAX(0,Assumptions!$B$5-IF($I29&lt;&gt;"",$I29,$E29)))),"")))</f>
        <v/>
      </c>
      <c r="AB29" s="24">
        <f>IF($A29="","",IF(AND($T29="Manufacturer",OR($Z29="Pending",$Z29="Partial",$Z29="Not Filed"),$AA29&lt;&gt;"",$AA29&gt;Assumptions!$B$6),"Check Claim",""))</f>
        <v/>
      </c>
    </row>
    <row r="30" ht="30" customHeight="1">
      <c r="A30" s="17" t="n"/>
      <c r="B30" s="18" t="n"/>
      <c r="C30" s="18" t="n"/>
      <c r="D30" s="19" t="n"/>
      <c r="E30" s="39" t="n"/>
      <c r="F30" s="19" t="n"/>
      <c r="G30" s="18" t="n"/>
      <c r="H30" s="19" t="n"/>
      <c r="I30" s="39" t="n"/>
      <c r="J30" s="21" t="n"/>
      <c r="K30" s="19" t="n"/>
      <c r="L30" s="40" t="n"/>
      <c r="M30" s="42">
        <f>IF($A30="","",IF(OR($J30="",$L30=""),"",IFERROR($J30*$L30,"")))</f>
        <v/>
      </c>
      <c r="N30" s="21" t="n"/>
      <c r="O30" s="42">
        <f>IF($A30="","",IFERROR(VLOOKUP($D30,Assumptions!$A$15:$B$24,2,FALSE),""))</f>
        <v/>
      </c>
      <c r="P30" s="42">
        <f>IF($A30="","",IF(OR($N30="",$O30=""),"",IFERROR($N30*$O30,"")))</f>
        <v/>
      </c>
      <c r="Q30" s="40" t="n"/>
      <c r="R30" s="42">
        <f>IF($A30="","",IF(COUNT($M30,$P30,$Q30)=0,"",SUM($M30,$P30,$Q30)))</f>
        <v/>
      </c>
      <c r="S30" s="40" t="n"/>
      <c r="T30" s="19" t="n"/>
      <c r="U30" s="19" t="n"/>
      <c r="V30" s="40" t="n"/>
      <c r="W30" s="40" t="n"/>
      <c r="X30" s="39" t="n"/>
      <c r="Y30" s="42">
        <f>IF($A30="","",IF(AND($V30="",$W30=""),"",IFERROR(MAX(0,SUM($V30)-SUM($W30)),"")))</f>
        <v/>
      </c>
      <c r="Z30" s="26">
        <f>IF($A30="","",IF($T30="Customer","Customer Billable",IF($T30="Contractor","Contractor Cost",IF($T30="Pending Review","Review",IF($U30="Denied","Denied",IF($U30="Draft","Not Filed",IF(AND(SUM($V30)&gt;0,SUM($Y30)=0),"Recovered",IF(SUM($W30)&gt;0,"Partial",IF($U30="Closed","Closed Shortfall","Pending")))))))))</f>
        <v/>
      </c>
      <c r="AA30" s="11">
        <f>IF($A30="","",IF($T30&lt;&gt;"Manufacturer","",IFERROR(IF($X30&lt;&gt;"",MAX(0,$X30-IF($I30&lt;&gt;"",$I30,$E30)),IF(OR($U30="Closed",$U30="Denied"),"",MAX(0,Assumptions!$B$5-IF($I30&lt;&gt;"",$I30,$E30)))),"")))</f>
        <v/>
      </c>
      <c r="AB30" s="26">
        <f>IF($A30="","",IF(AND($T30="Manufacturer",OR($Z30="Pending",$Z30="Partial",$Z30="Not Filed"),$AA30&lt;&gt;"",$AA30&gt;Assumptions!$B$6),"Check Claim",""))</f>
        <v/>
      </c>
    </row>
    <row r="31" ht="30" customHeight="1">
      <c r="A31" s="17" t="n"/>
      <c r="B31" s="18" t="n"/>
      <c r="C31" s="18" t="n"/>
      <c r="D31" s="19" t="n"/>
      <c r="E31" s="39" t="n"/>
      <c r="F31" s="19" t="n"/>
      <c r="G31" s="18" t="n"/>
      <c r="H31" s="19" t="n"/>
      <c r="I31" s="39" t="n"/>
      <c r="J31" s="21" t="n"/>
      <c r="K31" s="19" t="n"/>
      <c r="L31" s="40" t="n"/>
      <c r="M31" s="41">
        <f>IF($A31="","",IF(OR($J31="",$L31=""),"",IFERROR($J31*$L31,"")))</f>
        <v/>
      </c>
      <c r="N31" s="21" t="n"/>
      <c r="O31" s="41">
        <f>IF($A31="","",IFERROR(VLOOKUP($D31,Assumptions!$A$15:$B$24,2,FALSE),""))</f>
        <v/>
      </c>
      <c r="P31" s="41">
        <f>IF($A31="","",IF(OR($N31="",$O31=""),"",IFERROR($N31*$O31,"")))</f>
        <v/>
      </c>
      <c r="Q31" s="40" t="n"/>
      <c r="R31" s="41">
        <f>IF($A31="","",IF(COUNT($M31,$P31,$Q31)=0,"",SUM($M31,$P31,$Q31)))</f>
        <v/>
      </c>
      <c r="S31" s="40" t="n"/>
      <c r="T31" s="19" t="n"/>
      <c r="U31" s="19" t="n"/>
      <c r="V31" s="40" t="n"/>
      <c r="W31" s="40" t="n"/>
      <c r="X31" s="39" t="n"/>
      <c r="Y31" s="41">
        <f>IF($A31="","",IF(AND($V31="",$W31=""),"",IFERROR(MAX(0,SUM($V31)-SUM($W31)),"")))</f>
        <v/>
      </c>
      <c r="Z31" s="24">
        <f>IF($A31="","",IF($T31="Customer","Customer Billable",IF($T31="Contractor","Contractor Cost",IF($T31="Pending Review","Review",IF($U31="Denied","Denied",IF($U31="Draft","Not Filed",IF(AND(SUM($V31)&gt;0,SUM($Y31)=0),"Recovered",IF(SUM($W31)&gt;0,"Partial",IF($U31="Closed","Closed Shortfall","Pending")))))))))</f>
        <v/>
      </c>
      <c r="AA31" s="7">
        <f>IF($A31="","",IF($T31&lt;&gt;"Manufacturer","",IFERROR(IF($X31&lt;&gt;"",MAX(0,$X31-IF($I31&lt;&gt;"",$I31,$E31)),IF(OR($U31="Closed",$U31="Denied"),"",MAX(0,Assumptions!$B$5-IF($I31&lt;&gt;"",$I31,$E31)))),"")))</f>
        <v/>
      </c>
      <c r="AB31" s="24">
        <f>IF($A31="","",IF(AND($T31="Manufacturer",OR($Z31="Pending",$Z31="Partial",$Z31="Not Filed"),$AA31&lt;&gt;"",$AA31&gt;Assumptions!$B$6),"Check Claim",""))</f>
        <v/>
      </c>
    </row>
    <row r="32" ht="30" customHeight="1">
      <c r="A32" s="17" t="n"/>
      <c r="B32" s="18" t="n"/>
      <c r="C32" s="18" t="n"/>
      <c r="D32" s="19" t="n"/>
      <c r="E32" s="39" t="n"/>
      <c r="F32" s="19" t="n"/>
      <c r="G32" s="18" t="n"/>
      <c r="H32" s="19" t="n"/>
      <c r="I32" s="39" t="n"/>
      <c r="J32" s="21" t="n"/>
      <c r="K32" s="19" t="n"/>
      <c r="L32" s="40" t="n"/>
      <c r="M32" s="42">
        <f>IF($A32="","",IF(OR($J32="",$L32=""),"",IFERROR($J32*$L32,"")))</f>
        <v/>
      </c>
      <c r="N32" s="21" t="n"/>
      <c r="O32" s="42">
        <f>IF($A32="","",IFERROR(VLOOKUP($D32,Assumptions!$A$15:$B$24,2,FALSE),""))</f>
        <v/>
      </c>
      <c r="P32" s="42">
        <f>IF($A32="","",IF(OR($N32="",$O32=""),"",IFERROR($N32*$O32,"")))</f>
        <v/>
      </c>
      <c r="Q32" s="40" t="n"/>
      <c r="R32" s="42">
        <f>IF($A32="","",IF(COUNT($M32,$P32,$Q32)=0,"",SUM($M32,$P32,$Q32)))</f>
        <v/>
      </c>
      <c r="S32" s="40" t="n"/>
      <c r="T32" s="19" t="n"/>
      <c r="U32" s="19" t="n"/>
      <c r="V32" s="40" t="n"/>
      <c r="W32" s="40" t="n"/>
      <c r="X32" s="39" t="n"/>
      <c r="Y32" s="42">
        <f>IF($A32="","",IF(AND($V32="",$W32=""),"",IFERROR(MAX(0,SUM($V32)-SUM($W32)),"")))</f>
        <v/>
      </c>
      <c r="Z32" s="26">
        <f>IF($A32="","",IF($T32="Customer","Customer Billable",IF($T32="Contractor","Contractor Cost",IF($T32="Pending Review","Review",IF($U32="Denied","Denied",IF($U32="Draft","Not Filed",IF(AND(SUM($V32)&gt;0,SUM($Y32)=0),"Recovered",IF(SUM($W32)&gt;0,"Partial",IF($U32="Closed","Closed Shortfall","Pending")))))))))</f>
        <v/>
      </c>
      <c r="AA32" s="11">
        <f>IF($A32="","",IF($T32&lt;&gt;"Manufacturer","",IFERROR(IF($X32&lt;&gt;"",MAX(0,$X32-IF($I32&lt;&gt;"",$I32,$E32)),IF(OR($U32="Closed",$U32="Denied"),"",MAX(0,Assumptions!$B$5-IF($I32&lt;&gt;"",$I32,$E32)))),"")))</f>
        <v/>
      </c>
      <c r="AB32" s="26">
        <f>IF($A32="","",IF(AND($T32="Manufacturer",OR($Z32="Pending",$Z32="Partial",$Z32="Not Filed"),$AA32&lt;&gt;"",$AA32&gt;Assumptions!$B$6),"Check Claim",""))</f>
        <v/>
      </c>
    </row>
    <row r="33" ht="30" customHeight="1">
      <c r="A33" s="17" t="n"/>
      <c r="B33" s="18" t="n"/>
      <c r="C33" s="18" t="n"/>
      <c r="D33" s="19" t="n"/>
      <c r="E33" s="39" t="n"/>
      <c r="F33" s="19" t="n"/>
      <c r="G33" s="18" t="n"/>
      <c r="H33" s="19" t="n"/>
      <c r="I33" s="39" t="n"/>
      <c r="J33" s="21" t="n"/>
      <c r="K33" s="19" t="n"/>
      <c r="L33" s="40" t="n"/>
      <c r="M33" s="41">
        <f>IF($A33="","",IF(OR($J33="",$L33=""),"",IFERROR($J33*$L33,"")))</f>
        <v/>
      </c>
      <c r="N33" s="21" t="n"/>
      <c r="O33" s="41">
        <f>IF($A33="","",IFERROR(VLOOKUP($D33,Assumptions!$A$15:$B$24,2,FALSE),""))</f>
        <v/>
      </c>
      <c r="P33" s="41">
        <f>IF($A33="","",IF(OR($N33="",$O33=""),"",IFERROR($N33*$O33,"")))</f>
        <v/>
      </c>
      <c r="Q33" s="40" t="n"/>
      <c r="R33" s="41">
        <f>IF($A33="","",IF(COUNT($M33,$P33,$Q33)=0,"",SUM($M33,$P33,$Q33)))</f>
        <v/>
      </c>
      <c r="S33" s="40" t="n"/>
      <c r="T33" s="19" t="n"/>
      <c r="U33" s="19" t="n"/>
      <c r="V33" s="40" t="n"/>
      <c r="W33" s="40" t="n"/>
      <c r="X33" s="39" t="n"/>
      <c r="Y33" s="41">
        <f>IF($A33="","",IF(AND($V33="",$W33=""),"",IFERROR(MAX(0,SUM($V33)-SUM($W33)),"")))</f>
        <v/>
      </c>
      <c r="Z33" s="24">
        <f>IF($A33="","",IF($T33="Customer","Customer Billable",IF($T33="Contractor","Contractor Cost",IF($T33="Pending Review","Review",IF($U33="Denied","Denied",IF($U33="Draft","Not Filed",IF(AND(SUM($V33)&gt;0,SUM($Y33)=0),"Recovered",IF(SUM($W33)&gt;0,"Partial",IF($U33="Closed","Closed Shortfall","Pending")))))))))</f>
        <v/>
      </c>
      <c r="AA33" s="7">
        <f>IF($A33="","",IF($T33&lt;&gt;"Manufacturer","",IFERROR(IF($X33&lt;&gt;"",MAX(0,$X33-IF($I33&lt;&gt;"",$I33,$E33)),IF(OR($U33="Closed",$U33="Denied"),"",MAX(0,Assumptions!$B$5-IF($I33&lt;&gt;"",$I33,$E33)))),"")))</f>
        <v/>
      </c>
      <c r="AB33" s="24">
        <f>IF($A33="","",IF(AND($T33="Manufacturer",OR($Z33="Pending",$Z33="Partial",$Z33="Not Filed"),$AA33&lt;&gt;"",$AA33&gt;Assumptions!$B$6),"Check Claim",""))</f>
        <v/>
      </c>
    </row>
    <row r="34" ht="30" customHeight="1">
      <c r="A34" s="17" t="n"/>
      <c r="B34" s="18" t="n"/>
      <c r="C34" s="18" t="n"/>
      <c r="D34" s="19" t="n"/>
      <c r="E34" s="39" t="n"/>
      <c r="F34" s="19" t="n"/>
      <c r="G34" s="18" t="n"/>
      <c r="H34" s="19" t="n"/>
      <c r="I34" s="39" t="n"/>
      <c r="J34" s="21" t="n"/>
      <c r="K34" s="19" t="n"/>
      <c r="L34" s="40" t="n"/>
      <c r="M34" s="42">
        <f>IF($A34="","",IF(OR($J34="",$L34=""),"",IFERROR($J34*$L34,"")))</f>
        <v/>
      </c>
      <c r="N34" s="21" t="n"/>
      <c r="O34" s="42">
        <f>IF($A34="","",IFERROR(VLOOKUP($D34,Assumptions!$A$15:$B$24,2,FALSE),""))</f>
        <v/>
      </c>
      <c r="P34" s="42">
        <f>IF($A34="","",IF(OR($N34="",$O34=""),"",IFERROR($N34*$O34,"")))</f>
        <v/>
      </c>
      <c r="Q34" s="40" t="n"/>
      <c r="R34" s="42">
        <f>IF($A34="","",IF(COUNT($M34,$P34,$Q34)=0,"",SUM($M34,$P34,$Q34)))</f>
        <v/>
      </c>
      <c r="S34" s="40" t="n"/>
      <c r="T34" s="19" t="n"/>
      <c r="U34" s="19" t="n"/>
      <c r="V34" s="40" t="n"/>
      <c r="W34" s="40" t="n"/>
      <c r="X34" s="39" t="n"/>
      <c r="Y34" s="42">
        <f>IF($A34="","",IF(AND($V34="",$W34=""),"",IFERROR(MAX(0,SUM($V34)-SUM($W34)),"")))</f>
        <v/>
      </c>
      <c r="Z34" s="26">
        <f>IF($A34="","",IF($T34="Customer","Customer Billable",IF($T34="Contractor","Contractor Cost",IF($T34="Pending Review","Review",IF($U34="Denied","Denied",IF($U34="Draft","Not Filed",IF(AND(SUM($V34)&gt;0,SUM($Y34)=0),"Recovered",IF(SUM($W34)&gt;0,"Partial",IF($U34="Closed","Closed Shortfall","Pending")))))))))</f>
        <v/>
      </c>
      <c r="AA34" s="11">
        <f>IF($A34="","",IF($T34&lt;&gt;"Manufacturer","",IFERROR(IF($X34&lt;&gt;"",MAX(0,$X34-IF($I34&lt;&gt;"",$I34,$E34)),IF(OR($U34="Closed",$U34="Denied"),"",MAX(0,Assumptions!$B$5-IF($I34&lt;&gt;"",$I34,$E34)))),"")))</f>
        <v/>
      </c>
      <c r="AB34" s="26">
        <f>IF($A34="","",IF(AND($T34="Manufacturer",OR($Z34="Pending",$Z34="Partial",$Z34="Not Filed"),$AA34&lt;&gt;"",$AA34&gt;Assumptions!$B$6),"Check Claim",""))</f>
        <v/>
      </c>
    </row>
    <row r="35" ht="30" customHeight="1">
      <c r="A35" s="17" t="n"/>
      <c r="B35" s="18" t="n"/>
      <c r="C35" s="18" t="n"/>
      <c r="D35" s="19" t="n"/>
      <c r="E35" s="39" t="n"/>
      <c r="F35" s="19" t="n"/>
      <c r="G35" s="18" t="n"/>
      <c r="H35" s="19" t="n"/>
      <c r="I35" s="39" t="n"/>
      <c r="J35" s="21" t="n"/>
      <c r="K35" s="19" t="n"/>
      <c r="L35" s="40" t="n"/>
      <c r="M35" s="41">
        <f>IF($A35="","",IF(OR($J35="",$L35=""),"",IFERROR($J35*$L35,"")))</f>
        <v/>
      </c>
      <c r="N35" s="21" t="n"/>
      <c r="O35" s="41">
        <f>IF($A35="","",IFERROR(VLOOKUP($D35,Assumptions!$A$15:$B$24,2,FALSE),""))</f>
        <v/>
      </c>
      <c r="P35" s="41">
        <f>IF($A35="","",IF(OR($N35="",$O35=""),"",IFERROR($N35*$O35,"")))</f>
        <v/>
      </c>
      <c r="Q35" s="40" t="n"/>
      <c r="R35" s="41">
        <f>IF($A35="","",IF(COUNT($M35,$P35,$Q35)=0,"",SUM($M35,$P35,$Q35)))</f>
        <v/>
      </c>
      <c r="S35" s="40" t="n"/>
      <c r="T35" s="19" t="n"/>
      <c r="U35" s="19" t="n"/>
      <c r="V35" s="40" t="n"/>
      <c r="W35" s="40" t="n"/>
      <c r="X35" s="39" t="n"/>
      <c r="Y35" s="41">
        <f>IF($A35="","",IF(AND($V35="",$W35=""),"",IFERROR(MAX(0,SUM($V35)-SUM($W35)),"")))</f>
        <v/>
      </c>
      <c r="Z35" s="24">
        <f>IF($A35="","",IF($T35="Customer","Customer Billable",IF($T35="Contractor","Contractor Cost",IF($T35="Pending Review","Review",IF($U35="Denied","Denied",IF($U35="Draft","Not Filed",IF(AND(SUM($V35)&gt;0,SUM($Y35)=0),"Recovered",IF(SUM($W35)&gt;0,"Partial",IF($U35="Closed","Closed Shortfall","Pending")))))))))</f>
        <v/>
      </c>
      <c r="AA35" s="7">
        <f>IF($A35="","",IF($T35&lt;&gt;"Manufacturer","",IFERROR(IF($X35&lt;&gt;"",MAX(0,$X35-IF($I35&lt;&gt;"",$I35,$E35)),IF(OR($U35="Closed",$U35="Denied"),"",MAX(0,Assumptions!$B$5-IF($I35&lt;&gt;"",$I35,$E35)))),"")))</f>
        <v/>
      </c>
      <c r="AB35" s="24">
        <f>IF($A35="","",IF(AND($T35="Manufacturer",OR($Z35="Pending",$Z35="Partial",$Z35="Not Filed"),$AA35&lt;&gt;"",$AA35&gt;Assumptions!$B$6),"Check Claim",""))</f>
        <v/>
      </c>
    </row>
    <row r="36" ht="30" customHeight="1">
      <c r="A36" s="17" t="n"/>
      <c r="B36" s="18" t="n"/>
      <c r="C36" s="18" t="n"/>
      <c r="D36" s="19" t="n"/>
      <c r="E36" s="39" t="n"/>
      <c r="F36" s="19" t="n"/>
      <c r="G36" s="18" t="n"/>
      <c r="H36" s="19" t="n"/>
      <c r="I36" s="39" t="n"/>
      <c r="J36" s="21" t="n"/>
      <c r="K36" s="19" t="n"/>
      <c r="L36" s="40" t="n"/>
      <c r="M36" s="42">
        <f>IF($A36="","",IF(OR($J36="",$L36=""),"",IFERROR($J36*$L36,"")))</f>
        <v/>
      </c>
      <c r="N36" s="21" t="n"/>
      <c r="O36" s="42">
        <f>IF($A36="","",IFERROR(VLOOKUP($D36,Assumptions!$A$15:$B$24,2,FALSE),""))</f>
        <v/>
      </c>
      <c r="P36" s="42">
        <f>IF($A36="","",IF(OR($N36="",$O36=""),"",IFERROR($N36*$O36,"")))</f>
        <v/>
      </c>
      <c r="Q36" s="40" t="n"/>
      <c r="R36" s="42">
        <f>IF($A36="","",IF(COUNT($M36,$P36,$Q36)=0,"",SUM($M36,$P36,$Q36)))</f>
        <v/>
      </c>
      <c r="S36" s="40" t="n"/>
      <c r="T36" s="19" t="n"/>
      <c r="U36" s="19" t="n"/>
      <c r="V36" s="40" t="n"/>
      <c r="W36" s="40" t="n"/>
      <c r="X36" s="39" t="n"/>
      <c r="Y36" s="42">
        <f>IF($A36="","",IF(AND($V36="",$W36=""),"",IFERROR(MAX(0,SUM($V36)-SUM($W36)),"")))</f>
        <v/>
      </c>
      <c r="Z36" s="26">
        <f>IF($A36="","",IF($T36="Customer","Customer Billable",IF($T36="Contractor","Contractor Cost",IF($T36="Pending Review","Review",IF($U36="Denied","Denied",IF($U36="Draft","Not Filed",IF(AND(SUM($V36)&gt;0,SUM($Y36)=0),"Recovered",IF(SUM($W36)&gt;0,"Partial",IF($U36="Closed","Closed Shortfall","Pending")))))))))</f>
        <v/>
      </c>
      <c r="AA36" s="11">
        <f>IF($A36="","",IF($T36&lt;&gt;"Manufacturer","",IFERROR(IF($X36&lt;&gt;"",MAX(0,$X36-IF($I36&lt;&gt;"",$I36,$E36)),IF(OR($U36="Closed",$U36="Denied"),"",MAX(0,Assumptions!$B$5-IF($I36&lt;&gt;"",$I36,$E36)))),"")))</f>
        <v/>
      </c>
      <c r="AB36" s="26">
        <f>IF($A36="","",IF(AND($T36="Manufacturer",OR($Z36="Pending",$Z36="Partial",$Z36="Not Filed"),$AA36&lt;&gt;"",$AA36&gt;Assumptions!$B$6),"Check Claim",""))</f>
        <v/>
      </c>
    </row>
    <row r="37" ht="30" customHeight="1">
      <c r="A37" s="17" t="n"/>
      <c r="B37" s="18" t="n"/>
      <c r="C37" s="18" t="n"/>
      <c r="D37" s="19" t="n"/>
      <c r="E37" s="39" t="n"/>
      <c r="F37" s="19" t="n"/>
      <c r="G37" s="18" t="n"/>
      <c r="H37" s="19" t="n"/>
      <c r="I37" s="39" t="n"/>
      <c r="J37" s="21" t="n"/>
      <c r="K37" s="19" t="n"/>
      <c r="L37" s="40" t="n"/>
      <c r="M37" s="41">
        <f>IF($A37="","",IF(OR($J37="",$L37=""),"",IFERROR($J37*$L37,"")))</f>
        <v/>
      </c>
      <c r="N37" s="21" t="n"/>
      <c r="O37" s="41">
        <f>IF($A37="","",IFERROR(VLOOKUP($D37,Assumptions!$A$15:$B$24,2,FALSE),""))</f>
        <v/>
      </c>
      <c r="P37" s="41">
        <f>IF($A37="","",IF(OR($N37="",$O37=""),"",IFERROR($N37*$O37,"")))</f>
        <v/>
      </c>
      <c r="Q37" s="40" t="n"/>
      <c r="R37" s="41">
        <f>IF($A37="","",IF(COUNT($M37,$P37,$Q37)=0,"",SUM($M37,$P37,$Q37)))</f>
        <v/>
      </c>
      <c r="S37" s="40" t="n"/>
      <c r="T37" s="19" t="n"/>
      <c r="U37" s="19" t="n"/>
      <c r="V37" s="40" t="n"/>
      <c r="W37" s="40" t="n"/>
      <c r="X37" s="39" t="n"/>
      <c r="Y37" s="41">
        <f>IF($A37="","",IF(AND($V37="",$W37=""),"",IFERROR(MAX(0,SUM($V37)-SUM($W37)),"")))</f>
        <v/>
      </c>
      <c r="Z37" s="24">
        <f>IF($A37="","",IF($T37="Customer","Customer Billable",IF($T37="Contractor","Contractor Cost",IF($T37="Pending Review","Review",IF($U37="Denied","Denied",IF($U37="Draft","Not Filed",IF(AND(SUM($V37)&gt;0,SUM($Y37)=0),"Recovered",IF(SUM($W37)&gt;0,"Partial",IF($U37="Closed","Closed Shortfall","Pending")))))))))</f>
        <v/>
      </c>
      <c r="AA37" s="7">
        <f>IF($A37="","",IF($T37&lt;&gt;"Manufacturer","",IFERROR(IF($X37&lt;&gt;"",MAX(0,$X37-IF($I37&lt;&gt;"",$I37,$E37)),IF(OR($U37="Closed",$U37="Denied"),"",MAX(0,Assumptions!$B$5-IF($I37&lt;&gt;"",$I37,$E37)))),"")))</f>
        <v/>
      </c>
      <c r="AB37" s="24">
        <f>IF($A37="","",IF(AND($T37="Manufacturer",OR($Z37="Pending",$Z37="Partial",$Z37="Not Filed"),$AA37&lt;&gt;"",$AA37&gt;Assumptions!$B$6),"Check Claim",""))</f>
        <v/>
      </c>
    </row>
    <row r="38" ht="30" customHeight="1">
      <c r="A38" s="17" t="n"/>
      <c r="B38" s="18" t="n"/>
      <c r="C38" s="18" t="n"/>
      <c r="D38" s="19" t="n"/>
      <c r="E38" s="39" t="n"/>
      <c r="F38" s="19" t="n"/>
      <c r="G38" s="18" t="n"/>
      <c r="H38" s="19" t="n"/>
      <c r="I38" s="39" t="n"/>
      <c r="J38" s="21" t="n"/>
      <c r="K38" s="19" t="n"/>
      <c r="L38" s="40" t="n"/>
      <c r="M38" s="42">
        <f>IF($A38="","",IF(OR($J38="",$L38=""),"",IFERROR($J38*$L38,"")))</f>
        <v/>
      </c>
      <c r="N38" s="21" t="n"/>
      <c r="O38" s="42">
        <f>IF($A38="","",IFERROR(VLOOKUP($D38,Assumptions!$A$15:$B$24,2,FALSE),""))</f>
        <v/>
      </c>
      <c r="P38" s="42">
        <f>IF($A38="","",IF(OR($N38="",$O38=""),"",IFERROR($N38*$O38,"")))</f>
        <v/>
      </c>
      <c r="Q38" s="40" t="n"/>
      <c r="R38" s="42">
        <f>IF($A38="","",IF(COUNT($M38,$P38,$Q38)=0,"",SUM($M38,$P38,$Q38)))</f>
        <v/>
      </c>
      <c r="S38" s="40" t="n"/>
      <c r="T38" s="19" t="n"/>
      <c r="U38" s="19" t="n"/>
      <c r="V38" s="40" t="n"/>
      <c r="W38" s="40" t="n"/>
      <c r="X38" s="39" t="n"/>
      <c r="Y38" s="42">
        <f>IF($A38="","",IF(AND($V38="",$W38=""),"",IFERROR(MAX(0,SUM($V38)-SUM($W38)),"")))</f>
        <v/>
      </c>
      <c r="Z38" s="26">
        <f>IF($A38="","",IF($T38="Customer","Customer Billable",IF($T38="Contractor","Contractor Cost",IF($T38="Pending Review","Review",IF($U38="Denied","Denied",IF($U38="Draft","Not Filed",IF(AND(SUM($V38)&gt;0,SUM($Y38)=0),"Recovered",IF(SUM($W38)&gt;0,"Partial",IF($U38="Closed","Closed Shortfall","Pending")))))))))</f>
        <v/>
      </c>
      <c r="AA38" s="11">
        <f>IF($A38="","",IF($T38&lt;&gt;"Manufacturer","",IFERROR(IF($X38&lt;&gt;"",MAX(0,$X38-IF($I38&lt;&gt;"",$I38,$E38)),IF(OR($U38="Closed",$U38="Denied"),"",MAX(0,Assumptions!$B$5-IF($I38&lt;&gt;"",$I38,$E38)))),"")))</f>
        <v/>
      </c>
      <c r="AB38" s="26">
        <f>IF($A38="","",IF(AND($T38="Manufacturer",OR($Z38="Pending",$Z38="Partial",$Z38="Not Filed"),$AA38&lt;&gt;"",$AA38&gt;Assumptions!$B$6),"Check Claim",""))</f>
        <v/>
      </c>
    </row>
    <row r="39" ht="30" customHeight="1">
      <c r="A39" s="17" t="n"/>
      <c r="B39" s="18" t="n"/>
      <c r="C39" s="18" t="n"/>
      <c r="D39" s="19" t="n"/>
      <c r="E39" s="39" t="n"/>
      <c r="F39" s="19" t="n"/>
      <c r="G39" s="18" t="n"/>
      <c r="H39" s="19" t="n"/>
      <c r="I39" s="39" t="n"/>
      <c r="J39" s="21" t="n"/>
      <c r="K39" s="19" t="n"/>
      <c r="L39" s="40" t="n"/>
      <c r="M39" s="41">
        <f>IF($A39="","",IF(OR($J39="",$L39=""),"",IFERROR($J39*$L39,"")))</f>
        <v/>
      </c>
      <c r="N39" s="21" t="n"/>
      <c r="O39" s="41">
        <f>IF($A39="","",IFERROR(VLOOKUP($D39,Assumptions!$A$15:$B$24,2,FALSE),""))</f>
        <v/>
      </c>
      <c r="P39" s="41">
        <f>IF($A39="","",IF(OR($N39="",$O39=""),"",IFERROR($N39*$O39,"")))</f>
        <v/>
      </c>
      <c r="Q39" s="40" t="n"/>
      <c r="R39" s="41">
        <f>IF($A39="","",IF(COUNT($M39,$P39,$Q39)=0,"",SUM($M39,$P39,$Q39)))</f>
        <v/>
      </c>
      <c r="S39" s="40" t="n"/>
      <c r="T39" s="19" t="n"/>
      <c r="U39" s="19" t="n"/>
      <c r="V39" s="40" t="n"/>
      <c r="W39" s="40" t="n"/>
      <c r="X39" s="39" t="n"/>
      <c r="Y39" s="41">
        <f>IF($A39="","",IF(AND($V39="",$W39=""),"",IFERROR(MAX(0,SUM($V39)-SUM($W39)),"")))</f>
        <v/>
      </c>
      <c r="Z39" s="24">
        <f>IF($A39="","",IF($T39="Customer","Customer Billable",IF($T39="Contractor","Contractor Cost",IF($T39="Pending Review","Review",IF($U39="Denied","Denied",IF($U39="Draft","Not Filed",IF(AND(SUM($V39)&gt;0,SUM($Y39)=0),"Recovered",IF(SUM($W39)&gt;0,"Partial",IF($U39="Closed","Closed Shortfall","Pending")))))))))</f>
        <v/>
      </c>
      <c r="AA39" s="7">
        <f>IF($A39="","",IF($T39&lt;&gt;"Manufacturer","",IFERROR(IF($X39&lt;&gt;"",MAX(0,$X39-IF($I39&lt;&gt;"",$I39,$E39)),IF(OR($U39="Closed",$U39="Denied"),"",MAX(0,Assumptions!$B$5-IF($I39&lt;&gt;"",$I39,$E39)))),"")))</f>
        <v/>
      </c>
      <c r="AB39" s="24">
        <f>IF($A39="","",IF(AND($T39="Manufacturer",OR($Z39="Pending",$Z39="Partial",$Z39="Not Filed"),$AA39&lt;&gt;"",$AA39&gt;Assumptions!$B$6),"Check Claim",""))</f>
        <v/>
      </c>
    </row>
    <row r="40" ht="30" customHeight="1">
      <c r="A40" s="17" t="n"/>
      <c r="B40" s="18" t="n"/>
      <c r="C40" s="18" t="n"/>
      <c r="D40" s="19" t="n"/>
      <c r="E40" s="39" t="n"/>
      <c r="F40" s="19" t="n"/>
      <c r="G40" s="18" t="n"/>
      <c r="H40" s="19" t="n"/>
      <c r="I40" s="39" t="n"/>
      <c r="J40" s="21" t="n"/>
      <c r="K40" s="19" t="n"/>
      <c r="L40" s="40" t="n"/>
      <c r="M40" s="42">
        <f>IF($A40="","",IF(OR($J40="",$L40=""),"",IFERROR($J40*$L40,"")))</f>
        <v/>
      </c>
      <c r="N40" s="21" t="n"/>
      <c r="O40" s="42">
        <f>IF($A40="","",IFERROR(VLOOKUP($D40,Assumptions!$A$15:$B$24,2,FALSE),""))</f>
        <v/>
      </c>
      <c r="P40" s="42">
        <f>IF($A40="","",IF(OR($N40="",$O40=""),"",IFERROR($N40*$O40,"")))</f>
        <v/>
      </c>
      <c r="Q40" s="40" t="n"/>
      <c r="R40" s="42">
        <f>IF($A40="","",IF(COUNT($M40,$P40,$Q40)=0,"",SUM($M40,$P40,$Q40)))</f>
        <v/>
      </c>
      <c r="S40" s="40" t="n"/>
      <c r="T40" s="19" t="n"/>
      <c r="U40" s="19" t="n"/>
      <c r="V40" s="40" t="n"/>
      <c r="W40" s="40" t="n"/>
      <c r="X40" s="39" t="n"/>
      <c r="Y40" s="42">
        <f>IF($A40="","",IF(AND($V40="",$W40=""),"",IFERROR(MAX(0,SUM($V40)-SUM($W40)),"")))</f>
        <v/>
      </c>
      <c r="Z40" s="26">
        <f>IF($A40="","",IF($T40="Customer","Customer Billable",IF($T40="Contractor","Contractor Cost",IF($T40="Pending Review","Review",IF($U40="Denied","Denied",IF($U40="Draft","Not Filed",IF(AND(SUM($V40)&gt;0,SUM($Y40)=0),"Recovered",IF(SUM($W40)&gt;0,"Partial",IF($U40="Closed","Closed Shortfall","Pending")))))))))</f>
        <v/>
      </c>
      <c r="AA40" s="11">
        <f>IF($A40="","",IF($T40&lt;&gt;"Manufacturer","",IFERROR(IF($X40&lt;&gt;"",MAX(0,$X40-IF($I40&lt;&gt;"",$I40,$E40)),IF(OR($U40="Closed",$U40="Denied"),"",MAX(0,Assumptions!$B$5-IF($I40&lt;&gt;"",$I40,$E40)))),"")))</f>
        <v/>
      </c>
      <c r="AB40" s="26">
        <f>IF($A40="","",IF(AND($T40="Manufacturer",OR($Z40="Pending",$Z40="Partial",$Z40="Not Filed"),$AA40&lt;&gt;"",$AA40&gt;Assumptions!$B$6),"Check Claim",""))</f>
        <v/>
      </c>
    </row>
    <row r="41" ht="30" customHeight="1">
      <c r="A41" s="17" t="n"/>
      <c r="B41" s="18" t="n"/>
      <c r="C41" s="18" t="n"/>
      <c r="D41" s="19" t="n"/>
      <c r="E41" s="39" t="n"/>
      <c r="F41" s="19" t="n"/>
      <c r="G41" s="18" t="n"/>
      <c r="H41" s="19" t="n"/>
      <c r="I41" s="39" t="n"/>
      <c r="J41" s="21" t="n"/>
      <c r="K41" s="19" t="n"/>
      <c r="L41" s="40" t="n"/>
      <c r="M41" s="41">
        <f>IF($A41="","",IF(OR($J41="",$L41=""),"",IFERROR($J41*$L41,"")))</f>
        <v/>
      </c>
      <c r="N41" s="21" t="n"/>
      <c r="O41" s="41">
        <f>IF($A41="","",IFERROR(VLOOKUP($D41,Assumptions!$A$15:$B$24,2,FALSE),""))</f>
        <v/>
      </c>
      <c r="P41" s="41">
        <f>IF($A41="","",IF(OR($N41="",$O41=""),"",IFERROR($N41*$O41,"")))</f>
        <v/>
      </c>
      <c r="Q41" s="40" t="n"/>
      <c r="R41" s="41">
        <f>IF($A41="","",IF(COUNT($M41,$P41,$Q41)=0,"",SUM($M41,$P41,$Q41)))</f>
        <v/>
      </c>
      <c r="S41" s="40" t="n"/>
      <c r="T41" s="19" t="n"/>
      <c r="U41" s="19" t="n"/>
      <c r="V41" s="40" t="n"/>
      <c r="W41" s="40" t="n"/>
      <c r="X41" s="39" t="n"/>
      <c r="Y41" s="41">
        <f>IF($A41="","",IF(AND($V41="",$W41=""),"",IFERROR(MAX(0,SUM($V41)-SUM($W41)),"")))</f>
        <v/>
      </c>
      <c r="Z41" s="24">
        <f>IF($A41="","",IF($T41="Customer","Customer Billable",IF($T41="Contractor","Contractor Cost",IF($T41="Pending Review","Review",IF($U41="Denied","Denied",IF($U41="Draft","Not Filed",IF(AND(SUM($V41)&gt;0,SUM($Y41)=0),"Recovered",IF(SUM($W41)&gt;0,"Partial",IF($U41="Closed","Closed Shortfall","Pending")))))))))</f>
        <v/>
      </c>
      <c r="AA41" s="7">
        <f>IF($A41="","",IF($T41&lt;&gt;"Manufacturer","",IFERROR(IF($X41&lt;&gt;"",MAX(0,$X41-IF($I41&lt;&gt;"",$I41,$E41)),IF(OR($U41="Closed",$U41="Denied"),"",MAX(0,Assumptions!$B$5-IF($I41&lt;&gt;"",$I41,$E41)))),"")))</f>
        <v/>
      </c>
      <c r="AB41" s="24">
        <f>IF($A41="","",IF(AND($T41="Manufacturer",OR($Z41="Pending",$Z41="Partial",$Z41="Not Filed"),$AA41&lt;&gt;"",$AA41&gt;Assumptions!$B$6),"Check Claim",""))</f>
        <v/>
      </c>
    </row>
    <row r="42" ht="30" customHeight="1">
      <c r="A42" s="17" t="n"/>
      <c r="B42" s="18" t="n"/>
      <c r="C42" s="18" t="n"/>
      <c r="D42" s="19" t="n"/>
      <c r="E42" s="39" t="n"/>
      <c r="F42" s="19" t="n"/>
      <c r="G42" s="18" t="n"/>
      <c r="H42" s="19" t="n"/>
      <c r="I42" s="39" t="n"/>
      <c r="J42" s="21" t="n"/>
      <c r="K42" s="19" t="n"/>
      <c r="L42" s="40" t="n"/>
      <c r="M42" s="42">
        <f>IF($A42="","",IF(OR($J42="",$L42=""),"",IFERROR($J42*$L42,"")))</f>
        <v/>
      </c>
      <c r="N42" s="21" t="n"/>
      <c r="O42" s="42">
        <f>IF($A42="","",IFERROR(VLOOKUP($D42,Assumptions!$A$15:$B$24,2,FALSE),""))</f>
        <v/>
      </c>
      <c r="P42" s="42">
        <f>IF($A42="","",IF(OR($N42="",$O42=""),"",IFERROR($N42*$O42,"")))</f>
        <v/>
      </c>
      <c r="Q42" s="40" t="n"/>
      <c r="R42" s="42">
        <f>IF($A42="","",IF(COUNT($M42,$P42,$Q42)=0,"",SUM($M42,$P42,$Q42)))</f>
        <v/>
      </c>
      <c r="S42" s="40" t="n"/>
      <c r="T42" s="19" t="n"/>
      <c r="U42" s="19" t="n"/>
      <c r="V42" s="40" t="n"/>
      <c r="W42" s="40" t="n"/>
      <c r="X42" s="39" t="n"/>
      <c r="Y42" s="42">
        <f>IF($A42="","",IF(AND($V42="",$W42=""),"",IFERROR(MAX(0,SUM($V42)-SUM($W42)),"")))</f>
        <v/>
      </c>
      <c r="Z42" s="26">
        <f>IF($A42="","",IF($T42="Customer","Customer Billable",IF($T42="Contractor","Contractor Cost",IF($T42="Pending Review","Review",IF($U42="Denied","Denied",IF($U42="Draft","Not Filed",IF(AND(SUM($V42)&gt;0,SUM($Y42)=0),"Recovered",IF(SUM($W42)&gt;0,"Partial",IF($U42="Closed","Closed Shortfall","Pending")))))))))</f>
        <v/>
      </c>
      <c r="AA42" s="11">
        <f>IF($A42="","",IF($T42&lt;&gt;"Manufacturer","",IFERROR(IF($X42&lt;&gt;"",MAX(0,$X42-IF($I42&lt;&gt;"",$I42,$E42)),IF(OR($U42="Closed",$U42="Denied"),"",MAX(0,Assumptions!$B$5-IF($I42&lt;&gt;"",$I42,$E42)))),"")))</f>
        <v/>
      </c>
      <c r="AB42" s="26">
        <f>IF($A42="","",IF(AND($T42="Manufacturer",OR($Z42="Pending",$Z42="Partial",$Z42="Not Filed"),$AA42&lt;&gt;"",$AA42&gt;Assumptions!$B$6),"Check Claim",""))</f>
        <v/>
      </c>
    </row>
    <row r="43" ht="30" customHeight="1">
      <c r="A43" s="17" t="n"/>
      <c r="B43" s="18" t="n"/>
      <c r="C43" s="18" t="n"/>
      <c r="D43" s="19" t="n"/>
      <c r="E43" s="39" t="n"/>
      <c r="F43" s="19" t="n"/>
      <c r="G43" s="18" t="n"/>
      <c r="H43" s="19" t="n"/>
      <c r="I43" s="39" t="n"/>
      <c r="J43" s="21" t="n"/>
      <c r="K43" s="19" t="n"/>
      <c r="L43" s="40" t="n"/>
      <c r="M43" s="41">
        <f>IF($A43="","",IF(OR($J43="",$L43=""),"",IFERROR($J43*$L43,"")))</f>
        <v/>
      </c>
      <c r="N43" s="21" t="n"/>
      <c r="O43" s="41">
        <f>IF($A43="","",IFERROR(VLOOKUP($D43,Assumptions!$A$15:$B$24,2,FALSE),""))</f>
        <v/>
      </c>
      <c r="P43" s="41">
        <f>IF($A43="","",IF(OR($N43="",$O43=""),"",IFERROR($N43*$O43,"")))</f>
        <v/>
      </c>
      <c r="Q43" s="40" t="n"/>
      <c r="R43" s="41">
        <f>IF($A43="","",IF(COUNT($M43,$P43,$Q43)=0,"",SUM($M43,$P43,$Q43)))</f>
        <v/>
      </c>
      <c r="S43" s="40" t="n"/>
      <c r="T43" s="19" t="n"/>
      <c r="U43" s="19" t="n"/>
      <c r="V43" s="40" t="n"/>
      <c r="W43" s="40" t="n"/>
      <c r="X43" s="39" t="n"/>
      <c r="Y43" s="41">
        <f>IF($A43="","",IF(AND($V43="",$W43=""),"",IFERROR(MAX(0,SUM($V43)-SUM($W43)),"")))</f>
        <v/>
      </c>
      <c r="Z43" s="24">
        <f>IF($A43="","",IF($T43="Customer","Customer Billable",IF($T43="Contractor","Contractor Cost",IF($T43="Pending Review","Review",IF($U43="Denied","Denied",IF($U43="Draft","Not Filed",IF(AND(SUM($V43)&gt;0,SUM($Y43)=0),"Recovered",IF(SUM($W43)&gt;0,"Partial",IF($U43="Closed","Closed Shortfall","Pending")))))))))</f>
        <v/>
      </c>
      <c r="AA43" s="7">
        <f>IF($A43="","",IF($T43&lt;&gt;"Manufacturer","",IFERROR(IF($X43&lt;&gt;"",MAX(0,$X43-IF($I43&lt;&gt;"",$I43,$E43)),IF(OR($U43="Closed",$U43="Denied"),"",MAX(0,Assumptions!$B$5-IF($I43&lt;&gt;"",$I43,$E43)))),"")))</f>
        <v/>
      </c>
      <c r="AB43" s="24">
        <f>IF($A43="","",IF(AND($T43="Manufacturer",OR($Z43="Pending",$Z43="Partial",$Z43="Not Filed"),$AA43&lt;&gt;"",$AA43&gt;Assumptions!$B$6),"Check Claim",""))</f>
        <v/>
      </c>
    </row>
    <row r="44" ht="30" customHeight="1">
      <c r="A44" s="17" t="n"/>
      <c r="B44" s="18" t="n"/>
      <c r="C44" s="18" t="n"/>
      <c r="D44" s="19" t="n"/>
      <c r="E44" s="39" t="n"/>
      <c r="F44" s="19" t="n"/>
      <c r="G44" s="18" t="n"/>
      <c r="H44" s="19" t="n"/>
      <c r="I44" s="39" t="n"/>
      <c r="J44" s="21" t="n"/>
      <c r="K44" s="19" t="n"/>
      <c r="L44" s="40" t="n"/>
      <c r="M44" s="42">
        <f>IF($A44="","",IF(OR($J44="",$L44=""),"",IFERROR($J44*$L44,"")))</f>
        <v/>
      </c>
      <c r="N44" s="21" t="n"/>
      <c r="O44" s="42">
        <f>IF($A44="","",IFERROR(VLOOKUP($D44,Assumptions!$A$15:$B$24,2,FALSE),""))</f>
        <v/>
      </c>
      <c r="P44" s="42">
        <f>IF($A44="","",IF(OR($N44="",$O44=""),"",IFERROR($N44*$O44,"")))</f>
        <v/>
      </c>
      <c r="Q44" s="40" t="n"/>
      <c r="R44" s="42">
        <f>IF($A44="","",IF(COUNT($M44,$P44,$Q44)=0,"",SUM($M44,$P44,$Q44)))</f>
        <v/>
      </c>
      <c r="S44" s="40" t="n"/>
      <c r="T44" s="19" t="n"/>
      <c r="U44" s="19" t="n"/>
      <c r="V44" s="40" t="n"/>
      <c r="W44" s="40" t="n"/>
      <c r="X44" s="39" t="n"/>
      <c r="Y44" s="42">
        <f>IF($A44="","",IF(AND($V44="",$W44=""),"",IFERROR(MAX(0,SUM($V44)-SUM($W44)),"")))</f>
        <v/>
      </c>
      <c r="Z44" s="26">
        <f>IF($A44="","",IF($T44="Customer","Customer Billable",IF($T44="Contractor","Contractor Cost",IF($T44="Pending Review","Review",IF($U44="Denied","Denied",IF($U44="Draft","Not Filed",IF(AND(SUM($V44)&gt;0,SUM($Y44)=0),"Recovered",IF(SUM($W44)&gt;0,"Partial",IF($U44="Closed","Closed Shortfall","Pending")))))))))</f>
        <v/>
      </c>
      <c r="AA44" s="11">
        <f>IF($A44="","",IF($T44&lt;&gt;"Manufacturer","",IFERROR(IF($X44&lt;&gt;"",MAX(0,$X44-IF($I44&lt;&gt;"",$I44,$E44)),IF(OR($U44="Closed",$U44="Denied"),"",MAX(0,Assumptions!$B$5-IF($I44&lt;&gt;"",$I44,$E44)))),"")))</f>
        <v/>
      </c>
      <c r="AB44" s="26">
        <f>IF($A44="","",IF(AND($T44="Manufacturer",OR($Z44="Pending",$Z44="Partial",$Z44="Not Filed"),$AA44&lt;&gt;"",$AA44&gt;Assumptions!$B$6),"Check Claim",""))</f>
        <v/>
      </c>
    </row>
    <row r="45" ht="30" customHeight="1">
      <c r="A45" s="17" t="n"/>
      <c r="B45" s="18" t="n"/>
      <c r="C45" s="18" t="n"/>
      <c r="D45" s="19" t="n"/>
      <c r="E45" s="39" t="n"/>
      <c r="F45" s="19" t="n"/>
      <c r="G45" s="18" t="n"/>
      <c r="H45" s="19" t="n"/>
      <c r="I45" s="39" t="n"/>
      <c r="J45" s="21" t="n"/>
      <c r="K45" s="19" t="n"/>
      <c r="L45" s="40" t="n"/>
      <c r="M45" s="41">
        <f>IF($A45="","",IF(OR($J45="",$L45=""),"",IFERROR($J45*$L45,"")))</f>
        <v/>
      </c>
      <c r="N45" s="21" t="n"/>
      <c r="O45" s="41">
        <f>IF($A45="","",IFERROR(VLOOKUP($D45,Assumptions!$A$15:$B$24,2,FALSE),""))</f>
        <v/>
      </c>
      <c r="P45" s="41">
        <f>IF($A45="","",IF(OR($N45="",$O45=""),"",IFERROR($N45*$O45,"")))</f>
        <v/>
      </c>
      <c r="Q45" s="40" t="n"/>
      <c r="R45" s="41">
        <f>IF($A45="","",IF(COUNT($M45,$P45,$Q45)=0,"",SUM($M45,$P45,$Q45)))</f>
        <v/>
      </c>
      <c r="S45" s="40" t="n"/>
      <c r="T45" s="19" t="n"/>
      <c r="U45" s="19" t="n"/>
      <c r="V45" s="40" t="n"/>
      <c r="W45" s="40" t="n"/>
      <c r="X45" s="39" t="n"/>
      <c r="Y45" s="41">
        <f>IF($A45="","",IF(AND($V45="",$W45=""),"",IFERROR(MAX(0,SUM($V45)-SUM($W45)),"")))</f>
        <v/>
      </c>
      <c r="Z45" s="24">
        <f>IF($A45="","",IF($T45="Customer","Customer Billable",IF($T45="Contractor","Contractor Cost",IF($T45="Pending Review","Review",IF($U45="Denied","Denied",IF($U45="Draft","Not Filed",IF(AND(SUM($V45)&gt;0,SUM($Y45)=0),"Recovered",IF(SUM($W45)&gt;0,"Partial",IF($U45="Closed","Closed Shortfall","Pending")))))))))</f>
        <v/>
      </c>
      <c r="AA45" s="7">
        <f>IF($A45="","",IF($T45&lt;&gt;"Manufacturer","",IFERROR(IF($X45&lt;&gt;"",MAX(0,$X45-IF($I45&lt;&gt;"",$I45,$E45)),IF(OR($U45="Closed",$U45="Denied"),"",MAX(0,Assumptions!$B$5-IF($I45&lt;&gt;"",$I45,$E45)))),"")))</f>
        <v/>
      </c>
      <c r="AB45" s="24">
        <f>IF($A45="","",IF(AND($T45="Manufacturer",OR($Z45="Pending",$Z45="Partial",$Z45="Not Filed"),$AA45&lt;&gt;"",$AA45&gt;Assumptions!$B$6),"Check Claim",""))</f>
        <v/>
      </c>
    </row>
    <row r="46" ht="30" customHeight="1">
      <c r="A46" s="17" t="n"/>
      <c r="B46" s="18" t="n"/>
      <c r="C46" s="18" t="n"/>
      <c r="D46" s="19" t="n"/>
      <c r="E46" s="39" t="n"/>
      <c r="F46" s="19" t="n"/>
      <c r="G46" s="18" t="n"/>
      <c r="H46" s="19" t="n"/>
      <c r="I46" s="39" t="n"/>
      <c r="J46" s="21" t="n"/>
      <c r="K46" s="19" t="n"/>
      <c r="L46" s="40" t="n"/>
      <c r="M46" s="42">
        <f>IF($A46="","",IF(OR($J46="",$L46=""),"",IFERROR($J46*$L46,"")))</f>
        <v/>
      </c>
      <c r="N46" s="21" t="n"/>
      <c r="O46" s="42">
        <f>IF($A46="","",IFERROR(VLOOKUP($D46,Assumptions!$A$15:$B$24,2,FALSE),""))</f>
        <v/>
      </c>
      <c r="P46" s="42">
        <f>IF($A46="","",IF(OR($N46="",$O46=""),"",IFERROR($N46*$O46,"")))</f>
        <v/>
      </c>
      <c r="Q46" s="40" t="n"/>
      <c r="R46" s="42">
        <f>IF($A46="","",IF(COUNT($M46,$P46,$Q46)=0,"",SUM($M46,$P46,$Q46)))</f>
        <v/>
      </c>
      <c r="S46" s="40" t="n"/>
      <c r="T46" s="19" t="n"/>
      <c r="U46" s="19" t="n"/>
      <c r="V46" s="40" t="n"/>
      <c r="W46" s="40" t="n"/>
      <c r="X46" s="39" t="n"/>
      <c r="Y46" s="42">
        <f>IF($A46="","",IF(AND($V46="",$W46=""),"",IFERROR(MAX(0,SUM($V46)-SUM($W46)),"")))</f>
        <v/>
      </c>
      <c r="Z46" s="26">
        <f>IF($A46="","",IF($T46="Customer","Customer Billable",IF($T46="Contractor","Contractor Cost",IF($T46="Pending Review","Review",IF($U46="Denied","Denied",IF($U46="Draft","Not Filed",IF(AND(SUM($V46)&gt;0,SUM($Y46)=0),"Recovered",IF(SUM($W46)&gt;0,"Partial",IF($U46="Closed","Closed Shortfall","Pending")))))))))</f>
        <v/>
      </c>
      <c r="AA46" s="11">
        <f>IF($A46="","",IF($T46&lt;&gt;"Manufacturer","",IFERROR(IF($X46&lt;&gt;"",MAX(0,$X46-IF($I46&lt;&gt;"",$I46,$E46)),IF(OR($U46="Closed",$U46="Denied"),"",MAX(0,Assumptions!$B$5-IF($I46&lt;&gt;"",$I46,$E46)))),"")))</f>
        <v/>
      </c>
      <c r="AB46" s="26">
        <f>IF($A46="","",IF(AND($T46="Manufacturer",OR($Z46="Pending",$Z46="Partial",$Z46="Not Filed"),$AA46&lt;&gt;"",$AA46&gt;Assumptions!$B$6),"Check Claim",""))</f>
        <v/>
      </c>
    </row>
    <row r="47" ht="30" customHeight="1">
      <c r="A47" s="17" t="n"/>
      <c r="B47" s="18" t="n"/>
      <c r="C47" s="18" t="n"/>
      <c r="D47" s="19" t="n"/>
      <c r="E47" s="39" t="n"/>
      <c r="F47" s="19" t="n"/>
      <c r="G47" s="18" t="n"/>
      <c r="H47" s="19" t="n"/>
      <c r="I47" s="39" t="n"/>
      <c r="J47" s="21" t="n"/>
      <c r="K47" s="19" t="n"/>
      <c r="L47" s="40" t="n"/>
      <c r="M47" s="41">
        <f>IF($A47="","",IF(OR($J47="",$L47=""),"",IFERROR($J47*$L47,"")))</f>
        <v/>
      </c>
      <c r="N47" s="21" t="n"/>
      <c r="O47" s="41">
        <f>IF($A47="","",IFERROR(VLOOKUP($D47,Assumptions!$A$15:$B$24,2,FALSE),""))</f>
        <v/>
      </c>
      <c r="P47" s="41">
        <f>IF($A47="","",IF(OR($N47="",$O47=""),"",IFERROR($N47*$O47,"")))</f>
        <v/>
      </c>
      <c r="Q47" s="40" t="n"/>
      <c r="R47" s="41">
        <f>IF($A47="","",IF(COUNT($M47,$P47,$Q47)=0,"",SUM($M47,$P47,$Q47)))</f>
        <v/>
      </c>
      <c r="S47" s="40" t="n"/>
      <c r="T47" s="19" t="n"/>
      <c r="U47" s="19" t="n"/>
      <c r="V47" s="40" t="n"/>
      <c r="W47" s="40" t="n"/>
      <c r="X47" s="39" t="n"/>
      <c r="Y47" s="41">
        <f>IF($A47="","",IF(AND($V47="",$W47=""),"",IFERROR(MAX(0,SUM($V47)-SUM($W47)),"")))</f>
        <v/>
      </c>
      <c r="Z47" s="24">
        <f>IF($A47="","",IF($T47="Customer","Customer Billable",IF($T47="Contractor","Contractor Cost",IF($T47="Pending Review","Review",IF($U47="Denied","Denied",IF($U47="Draft","Not Filed",IF(AND(SUM($V47)&gt;0,SUM($Y47)=0),"Recovered",IF(SUM($W47)&gt;0,"Partial",IF($U47="Closed","Closed Shortfall","Pending")))))))))</f>
        <v/>
      </c>
      <c r="AA47" s="7">
        <f>IF($A47="","",IF($T47&lt;&gt;"Manufacturer","",IFERROR(IF($X47&lt;&gt;"",MAX(0,$X47-IF($I47&lt;&gt;"",$I47,$E47)),IF(OR($U47="Closed",$U47="Denied"),"",MAX(0,Assumptions!$B$5-IF($I47&lt;&gt;"",$I47,$E47)))),"")))</f>
        <v/>
      </c>
      <c r="AB47" s="24">
        <f>IF($A47="","",IF(AND($T47="Manufacturer",OR($Z47="Pending",$Z47="Partial",$Z47="Not Filed"),$AA47&lt;&gt;"",$AA47&gt;Assumptions!$B$6),"Check Claim",""))</f>
        <v/>
      </c>
    </row>
    <row r="48" ht="30" customHeight="1">
      <c r="A48" s="17" t="n"/>
      <c r="B48" s="18" t="n"/>
      <c r="C48" s="18" t="n"/>
      <c r="D48" s="19" t="n"/>
      <c r="E48" s="39" t="n"/>
      <c r="F48" s="19" t="n"/>
      <c r="G48" s="18" t="n"/>
      <c r="H48" s="19" t="n"/>
      <c r="I48" s="39" t="n"/>
      <c r="J48" s="21" t="n"/>
      <c r="K48" s="19" t="n"/>
      <c r="L48" s="40" t="n"/>
      <c r="M48" s="42">
        <f>IF($A48="","",IF(OR($J48="",$L48=""),"",IFERROR($J48*$L48,"")))</f>
        <v/>
      </c>
      <c r="N48" s="21" t="n"/>
      <c r="O48" s="42">
        <f>IF($A48="","",IFERROR(VLOOKUP($D48,Assumptions!$A$15:$B$24,2,FALSE),""))</f>
        <v/>
      </c>
      <c r="P48" s="42">
        <f>IF($A48="","",IF(OR($N48="",$O48=""),"",IFERROR($N48*$O48,"")))</f>
        <v/>
      </c>
      <c r="Q48" s="40" t="n"/>
      <c r="R48" s="42">
        <f>IF($A48="","",IF(COUNT($M48,$P48,$Q48)=0,"",SUM($M48,$P48,$Q48)))</f>
        <v/>
      </c>
      <c r="S48" s="40" t="n"/>
      <c r="T48" s="19" t="n"/>
      <c r="U48" s="19" t="n"/>
      <c r="V48" s="40" t="n"/>
      <c r="W48" s="40" t="n"/>
      <c r="X48" s="39" t="n"/>
      <c r="Y48" s="42">
        <f>IF($A48="","",IF(AND($V48="",$W48=""),"",IFERROR(MAX(0,SUM($V48)-SUM($W48)),"")))</f>
        <v/>
      </c>
      <c r="Z48" s="26">
        <f>IF($A48="","",IF($T48="Customer","Customer Billable",IF($T48="Contractor","Contractor Cost",IF($T48="Pending Review","Review",IF($U48="Denied","Denied",IF($U48="Draft","Not Filed",IF(AND(SUM($V48)&gt;0,SUM($Y48)=0),"Recovered",IF(SUM($W48)&gt;0,"Partial",IF($U48="Closed","Closed Shortfall","Pending")))))))))</f>
        <v/>
      </c>
      <c r="AA48" s="11">
        <f>IF($A48="","",IF($T48&lt;&gt;"Manufacturer","",IFERROR(IF($X48&lt;&gt;"",MAX(0,$X48-IF($I48&lt;&gt;"",$I48,$E48)),IF(OR($U48="Closed",$U48="Denied"),"",MAX(0,Assumptions!$B$5-IF($I48&lt;&gt;"",$I48,$E48)))),"")))</f>
        <v/>
      </c>
      <c r="AB48" s="26">
        <f>IF($A48="","",IF(AND($T48="Manufacturer",OR($Z48="Pending",$Z48="Partial",$Z48="Not Filed"),$AA48&lt;&gt;"",$AA48&gt;Assumptions!$B$6),"Check Claim",""))</f>
        <v/>
      </c>
    </row>
    <row r="49" ht="30" customHeight="1">
      <c r="A49" s="17" t="n"/>
      <c r="B49" s="18" t="n"/>
      <c r="C49" s="18" t="n"/>
      <c r="D49" s="19" t="n"/>
      <c r="E49" s="39" t="n"/>
      <c r="F49" s="19" t="n"/>
      <c r="G49" s="18" t="n"/>
      <c r="H49" s="19" t="n"/>
      <c r="I49" s="39" t="n"/>
      <c r="J49" s="21" t="n"/>
      <c r="K49" s="19" t="n"/>
      <c r="L49" s="40" t="n"/>
      <c r="M49" s="41">
        <f>IF($A49="","",IF(OR($J49="",$L49=""),"",IFERROR($J49*$L49,"")))</f>
        <v/>
      </c>
      <c r="N49" s="21" t="n"/>
      <c r="O49" s="41">
        <f>IF($A49="","",IFERROR(VLOOKUP($D49,Assumptions!$A$15:$B$24,2,FALSE),""))</f>
        <v/>
      </c>
      <c r="P49" s="41">
        <f>IF($A49="","",IF(OR($N49="",$O49=""),"",IFERROR($N49*$O49,"")))</f>
        <v/>
      </c>
      <c r="Q49" s="40" t="n"/>
      <c r="R49" s="41">
        <f>IF($A49="","",IF(COUNT($M49,$P49,$Q49)=0,"",SUM($M49,$P49,$Q49)))</f>
        <v/>
      </c>
      <c r="S49" s="40" t="n"/>
      <c r="T49" s="19" t="n"/>
      <c r="U49" s="19" t="n"/>
      <c r="V49" s="40" t="n"/>
      <c r="W49" s="40" t="n"/>
      <c r="X49" s="39" t="n"/>
      <c r="Y49" s="41">
        <f>IF($A49="","",IF(AND($V49="",$W49=""),"",IFERROR(MAX(0,SUM($V49)-SUM($W49)),"")))</f>
        <v/>
      </c>
      <c r="Z49" s="24">
        <f>IF($A49="","",IF($T49="Customer","Customer Billable",IF($T49="Contractor","Contractor Cost",IF($T49="Pending Review","Review",IF($U49="Denied","Denied",IF($U49="Draft","Not Filed",IF(AND(SUM($V49)&gt;0,SUM($Y49)=0),"Recovered",IF(SUM($W49)&gt;0,"Partial",IF($U49="Closed","Closed Shortfall","Pending")))))))))</f>
        <v/>
      </c>
      <c r="AA49" s="7">
        <f>IF($A49="","",IF($T49&lt;&gt;"Manufacturer","",IFERROR(IF($X49&lt;&gt;"",MAX(0,$X49-IF($I49&lt;&gt;"",$I49,$E49)),IF(OR($U49="Closed",$U49="Denied"),"",MAX(0,Assumptions!$B$5-IF($I49&lt;&gt;"",$I49,$E49)))),"")))</f>
        <v/>
      </c>
      <c r="AB49" s="24">
        <f>IF($A49="","",IF(AND($T49="Manufacturer",OR($Z49="Pending",$Z49="Partial",$Z49="Not Filed"),$AA49&lt;&gt;"",$AA49&gt;Assumptions!$B$6),"Check Claim",""))</f>
        <v/>
      </c>
    </row>
    <row r="50" ht="30" customHeight="1">
      <c r="A50" s="17" t="n"/>
      <c r="B50" s="18" t="n"/>
      <c r="C50" s="18" t="n"/>
      <c r="D50" s="19" t="n"/>
      <c r="E50" s="39" t="n"/>
      <c r="F50" s="19" t="n"/>
      <c r="G50" s="18" t="n"/>
      <c r="H50" s="19" t="n"/>
      <c r="I50" s="39" t="n"/>
      <c r="J50" s="21" t="n"/>
      <c r="K50" s="19" t="n"/>
      <c r="L50" s="40" t="n"/>
      <c r="M50" s="42">
        <f>IF($A50="","",IF(OR($J50="",$L50=""),"",IFERROR($J50*$L50,"")))</f>
        <v/>
      </c>
      <c r="N50" s="21" t="n"/>
      <c r="O50" s="42">
        <f>IF($A50="","",IFERROR(VLOOKUP($D50,Assumptions!$A$15:$B$24,2,FALSE),""))</f>
        <v/>
      </c>
      <c r="P50" s="42">
        <f>IF($A50="","",IF(OR($N50="",$O50=""),"",IFERROR($N50*$O50,"")))</f>
        <v/>
      </c>
      <c r="Q50" s="40" t="n"/>
      <c r="R50" s="42">
        <f>IF($A50="","",IF(COUNT($M50,$P50,$Q50)=0,"",SUM($M50,$P50,$Q50)))</f>
        <v/>
      </c>
      <c r="S50" s="40" t="n"/>
      <c r="T50" s="19" t="n"/>
      <c r="U50" s="19" t="n"/>
      <c r="V50" s="40" t="n"/>
      <c r="W50" s="40" t="n"/>
      <c r="X50" s="39" t="n"/>
      <c r="Y50" s="42">
        <f>IF($A50="","",IF(AND($V50="",$W50=""),"",IFERROR(MAX(0,SUM($V50)-SUM($W50)),"")))</f>
        <v/>
      </c>
      <c r="Z50" s="26">
        <f>IF($A50="","",IF($T50="Customer","Customer Billable",IF($T50="Contractor","Contractor Cost",IF($T50="Pending Review","Review",IF($U50="Denied","Denied",IF($U50="Draft","Not Filed",IF(AND(SUM($V50)&gt;0,SUM($Y50)=0),"Recovered",IF(SUM($W50)&gt;0,"Partial",IF($U50="Closed","Closed Shortfall","Pending")))))))))</f>
        <v/>
      </c>
      <c r="AA50" s="11">
        <f>IF($A50="","",IF($T50&lt;&gt;"Manufacturer","",IFERROR(IF($X50&lt;&gt;"",MAX(0,$X50-IF($I50&lt;&gt;"",$I50,$E50)),IF(OR($U50="Closed",$U50="Denied"),"",MAX(0,Assumptions!$B$5-IF($I50&lt;&gt;"",$I50,$E50)))),"")))</f>
        <v/>
      </c>
      <c r="AB50" s="26">
        <f>IF($A50="","",IF(AND($T50="Manufacturer",OR($Z50="Pending",$Z50="Partial",$Z50="Not Filed"),$AA50&lt;&gt;"",$AA50&gt;Assumptions!$B$6),"Check Claim",""))</f>
        <v/>
      </c>
    </row>
    <row r="51" ht="30" customHeight="1">
      <c r="A51" s="17" t="n"/>
      <c r="B51" s="18" t="n"/>
      <c r="C51" s="18" t="n"/>
      <c r="D51" s="19" t="n"/>
      <c r="E51" s="39" t="n"/>
      <c r="F51" s="19" t="n"/>
      <c r="G51" s="18" t="n"/>
      <c r="H51" s="19" t="n"/>
      <c r="I51" s="39" t="n"/>
      <c r="J51" s="21" t="n"/>
      <c r="K51" s="19" t="n"/>
      <c r="L51" s="40" t="n"/>
      <c r="M51" s="41">
        <f>IF($A51="","",IF(OR($J51="",$L51=""),"",IFERROR($J51*$L51,"")))</f>
        <v/>
      </c>
      <c r="N51" s="21" t="n"/>
      <c r="O51" s="41">
        <f>IF($A51="","",IFERROR(VLOOKUP($D51,Assumptions!$A$15:$B$24,2,FALSE),""))</f>
        <v/>
      </c>
      <c r="P51" s="41">
        <f>IF($A51="","",IF(OR($N51="",$O51=""),"",IFERROR($N51*$O51,"")))</f>
        <v/>
      </c>
      <c r="Q51" s="40" t="n"/>
      <c r="R51" s="41">
        <f>IF($A51="","",IF(COUNT($M51,$P51,$Q51)=0,"",SUM($M51,$P51,$Q51)))</f>
        <v/>
      </c>
      <c r="S51" s="40" t="n"/>
      <c r="T51" s="19" t="n"/>
      <c r="U51" s="19" t="n"/>
      <c r="V51" s="40" t="n"/>
      <c r="W51" s="40" t="n"/>
      <c r="X51" s="39" t="n"/>
      <c r="Y51" s="41">
        <f>IF($A51="","",IF(AND($V51="",$W51=""),"",IFERROR(MAX(0,SUM($V51)-SUM($W51)),"")))</f>
        <v/>
      </c>
      <c r="Z51" s="24">
        <f>IF($A51="","",IF($T51="Customer","Customer Billable",IF($T51="Contractor","Contractor Cost",IF($T51="Pending Review","Review",IF($U51="Denied","Denied",IF($U51="Draft","Not Filed",IF(AND(SUM($V51)&gt;0,SUM($Y51)=0),"Recovered",IF(SUM($W51)&gt;0,"Partial",IF($U51="Closed","Closed Shortfall","Pending")))))))))</f>
        <v/>
      </c>
      <c r="AA51" s="7">
        <f>IF($A51="","",IF($T51&lt;&gt;"Manufacturer","",IFERROR(IF($X51&lt;&gt;"",MAX(0,$X51-IF($I51&lt;&gt;"",$I51,$E51)),IF(OR($U51="Closed",$U51="Denied"),"",MAX(0,Assumptions!$B$5-IF($I51&lt;&gt;"",$I51,$E51)))),"")))</f>
        <v/>
      </c>
      <c r="AB51" s="24">
        <f>IF($A51="","",IF(AND($T51="Manufacturer",OR($Z51="Pending",$Z51="Partial",$Z51="Not Filed"),$AA51&lt;&gt;"",$AA51&gt;Assumptions!$B$6),"Check Claim",""))</f>
        <v/>
      </c>
    </row>
    <row r="52" ht="30" customHeight="1">
      <c r="A52" s="17" t="n"/>
      <c r="B52" s="18" t="n"/>
      <c r="C52" s="18" t="n"/>
      <c r="D52" s="19" t="n"/>
      <c r="E52" s="39" t="n"/>
      <c r="F52" s="19" t="n"/>
      <c r="G52" s="18" t="n"/>
      <c r="H52" s="19" t="n"/>
      <c r="I52" s="39" t="n"/>
      <c r="J52" s="21" t="n"/>
      <c r="K52" s="19" t="n"/>
      <c r="L52" s="40" t="n"/>
      <c r="M52" s="42">
        <f>IF($A52="","",IF(OR($J52="",$L52=""),"",IFERROR($J52*$L52,"")))</f>
        <v/>
      </c>
      <c r="N52" s="21" t="n"/>
      <c r="O52" s="42">
        <f>IF($A52="","",IFERROR(VLOOKUP($D52,Assumptions!$A$15:$B$24,2,FALSE),""))</f>
        <v/>
      </c>
      <c r="P52" s="42">
        <f>IF($A52="","",IF(OR($N52="",$O52=""),"",IFERROR($N52*$O52,"")))</f>
        <v/>
      </c>
      <c r="Q52" s="40" t="n"/>
      <c r="R52" s="42">
        <f>IF($A52="","",IF(COUNT($M52,$P52,$Q52)=0,"",SUM($M52,$P52,$Q52)))</f>
        <v/>
      </c>
      <c r="S52" s="40" t="n"/>
      <c r="T52" s="19" t="n"/>
      <c r="U52" s="19" t="n"/>
      <c r="V52" s="40" t="n"/>
      <c r="W52" s="40" t="n"/>
      <c r="X52" s="39" t="n"/>
      <c r="Y52" s="42">
        <f>IF($A52="","",IF(AND($V52="",$W52=""),"",IFERROR(MAX(0,SUM($V52)-SUM($W52)),"")))</f>
        <v/>
      </c>
      <c r="Z52" s="26">
        <f>IF($A52="","",IF($T52="Customer","Customer Billable",IF($T52="Contractor","Contractor Cost",IF($T52="Pending Review","Review",IF($U52="Denied","Denied",IF($U52="Draft","Not Filed",IF(AND(SUM($V52)&gt;0,SUM($Y52)=0),"Recovered",IF(SUM($W52)&gt;0,"Partial",IF($U52="Closed","Closed Shortfall","Pending")))))))))</f>
        <v/>
      </c>
      <c r="AA52" s="11">
        <f>IF($A52="","",IF($T52&lt;&gt;"Manufacturer","",IFERROR(IF($X52&lt;&gt;"",MAX(0,$X52-IF($I52&lt;&gt;"",$I52,$E52)),IF(OR($U52="Closed",$U52="Denied"),"",MAX(0,Assumptions!$B$5-IF($I52&lt;&gt;"",$I52,$E52)))),"")))</f>
        <v/>
      </c>
      <c r="AB52" s="26">
        <f>IF($A52="","",IF(AND($T52="Manufacturer",OR($Z52="Pending",$Z52="Partial",$Z52="Not Filed"),$AA52&lt;&gt;"",$AA52&gt;Assumptions!$B$6),"Check Claim",""))</f>
        <v/>
      </c>
    </row>
    <row r="53" ht="30" customHeight="1">
      <c r="A53" s="17" t="n"/>
      <c r="B53" s="18" t="n"/>
      <c r="C53" s="18" t="n"/>
      <c r="D53" s="19" t="n"/>
      <c r="E53" s="39" t="n"/>
      <c r="F53" s="19" t="n"/>
      <c r="G53" s="18" t="n"/>
      <c r="H53" s="19" t="n"/>
      <c r="I53" s="39" t="n"/>
      <c r="J53" s="21" t="n"/>
      <c r="K53" s="19" t="n"/>
      <c r="L53" s="40" t="n"/>
      <c r="M53" s="41">
        <f>IF($A53="","",IF(OR($J53="",$L53=""),"",IFERROR($J53*$L53,"")))</f>
        <v/>
      </c>
      <c r="N53" s="21" t="n"/>
      <c r="O53" s="41">
        <f>IF($A53="","",IFERROR(VLOOKUP($D53,Assumptions!$A$15:$B$24,2,FALSE),""))</f>
        <v/>
      </c>
      <c r="P53" s="41">
        <f>IF($A53="","",IF(OR($N53="",$O53=""),"",IFERROR($N53*$O53,"")))</f>
        <v/>
      </c>
      <c r="Q53" s="40" t="n"/>
      <c r="R53" s="41">
        <f>IF($A53="","",IF(COUNT($M53,$P53,$Q53)=0,"",SUM($M53,$P53,$Q53)))</f>
        <v/>
      </c>
      <c r="S53" s="40" t="n"/>
      <c r="T53" s="19" t="n"/>
      <c r="U53" s="19" t="n"/>
      <c r="V53" s="40" t="n"/>
      <c r="W53" s="40" t="n"/>
      <c r="X53" s="39" t="n"/>
      <c r="Y53" s="41">
        <f>IF($A53="","",IF(AND($V53="",$W53=""),"",IFERROR(MAX(0,SUM($V53)-SUM($W53)),"")))</f>
        <v/>
      </c>
      <c r="Z53" s="24">
        <f>IF($A53="","",IF($T53="Customer","Customer Billable",IF($T53="Contractor","Contractor Cost",IF($T53="Pending Review","Review",IF($U53="Denied","Denied",IF($U53="Draft","Not Filed",IF(AND(SUM($V53)&gt;0,SUM($Y53)=0),"Recovered",IF(SUM($W53)&gt;0,"Partial",IF($U53="Closed","Closed Shortfall","Pending")))))))))</f>
        <v/>
      </c>
      <c r="AA53" s="7">
        <f>IF($A53="","",IF($T53&lt;&gt;"Manufacturer","",IFERROR(IF($X53&lt;&gt;"",MAX(0,$X53-IF($I53&lt;&gt;"",$I53,$E53)),IF(OR($U53="Closed",$U53="Denied"),"",MAX(0,Assumptions!$B$5-IF($I53&lt;&gt;"",$I53,$E53)))),"")))</f>
        <v/>
      </c>
      <c r="AB53" s="24">
        <f>IF($A53="","",IF(AND($T53="Manufacturer",OR($Z53="Pending",$Z53="Partial",$Z53="Not Filed"),$AA53&lt;&gt;"",$AA53&gt;Assumptions!$B$6),"Check Claim",""))</f>
        <v/>
      </c>
    </row>
    <row r="54" ht="30" customHeight="1">
      <c r="A54" s="17" t="n"/>
      <c r="B54" s="18" t="n"/>
      <c r="C54" s="18" t="n"/>
      <c r="D54" s="19" t="n"/>
      <c r="E54" s="39" t="n"/>
      <c r="F54" s="19" t="n"/>
      <c r="G54" s="18" t="n"/>
      <c r="H54" s="19" t="n"/>
      <c r="I54" s="39" t="n"/>
      <c r="J54" s="21" t="n"/>
      <c r="K54" s="19" t="n"/>
      <c r="L54" s="40" t="n"/>
      <c r="M54" s="42">
        <f>IF($A54="","",IF(OR($J54="",$L54=""),"",IFERROR($J54*$L54,"")))</f>
        <v/>
      </c>
      <c r="N54" s="21" t="n"/>
      <c r="O54" s="42">
        <f>IF($A54="","",IFERROR(VLOOKUP($D54,Assumptions!$A$15:$B$24,2,FALSE),""))</f>
        <v/>
      </c>
      <c r="P54" s="42">
        <f>IF($A54="","",IF(OR($N54="",$O54=""),"",IFERROR($N54*$O54,"")))</f>
        <v/>
      </c>
      <c r="Q54" s="40" t="n"/>
      <c r="R54" s="42">
        <f>IF($A54="","",IF(COUNT($M54,$P54,$Q54)=0,"",SUM($M54,$P54,$Q54)))</f>
        <v/>
      </c>
      <c r="S54" s="40" t="n"/>
      <c r="T54" s="19" t="n"/>
      <c r="U54" s="19" t="n"/>
      <c r="V54" s="40" t="n"/>
      <c r="W54" s="40" t="n"/>
      <c r="X54" s="39" t="n"/>
      <c r="Y54" s="42">
        <f>IF($A54="","",IF(AND($V54="",$W54=""),"",IFERROR(MAX(0,SUM($V54)-SUM($W54)),"")))</f>
        <v/>
      </c>
      <c r="Z54" s="26">
        <f>IF($A54="","",IF($T54="Customer","Customer Billable",IF($T54="Contractor","Contractor Cost",IF($T54="Pending Review","Review",IF($U54="Denied","Denied",IF($U54="Draft","Not Filed",IF(AND(SUM($V54)&gt;0,SUM($Y54)=0),"Recovered",IF(SUM($W54)&gt;0,"Partial",IF($U54="Closed","Closed Shortfall","Pending")))))))))</f>
        <v/>
      </c>
      <c r="AA54" s="11">
        <f>IF($A54="","",IF($T54&lt;&gt;"Manufacturer","",IFERROR(IF($X54&lt;&gt;"",MAX(0,$X54-IF($I54&lt;&gt;"",$I54,$E54)),IF(OR($U54="Closed",$U54="Denied"),"",MAX(0,Assumptions!$B$5-IF($I54&lt;&gt;"",$I54,$E54)))),"")))</f>
        <v/>
      </c>
      <c r="AB54" s="26">
        <f>IF($A54="","",IF(AND($T54="Manufacturer",OR($Z54="Pending",$Z54="Partial",$Z54="Not Filed"),$AA54&lt;&gt;"",$AA54&gt;Assumptions!$B$6),"Check Claim",""))</f>
        <v/>
      </c>
    </row>
    <row r="55" ht="30" customHeight="1">
      <c r="A55" s="17" t="n"/>
      <c r="B55" s="18" t="n"/>
      <c r="C55" s="18" t="n"/>
      <c r="D55" s="19" t="n"/>
      <c r="E55" s="39" t="n"/>
      <c r="F55" s="19" t="n"/>
      <c r="G55" s="18" t="n"/>
      <c r="H55" s="19" t="n"/>
      <c r="I55" s="39" t="n"/>
      <c r="J55" s="21" t="n"/>
      <c r="K55" s="19" t="n"/>
      <c r="L55" s="40" t="n"/>
      <c r="M55" s="41">
        <f>IF($A55="","",IF(OR($J55="",$L55=""),"",IFERROR($J55*$L55,"")))</f>
        <v/>
      </c>
      <c r="N55" s="21" t="n"/>
      <c r="O55" s="41">
        <f>IF($A55="","",IFERROR(VLOOKUP($D55,Assumptions!$A$15:$B$24,2,FALSE),""))</f>
        <v/>
      </c>
      <c r="P55" s="41">
        <f>IF($A55="","",IF(OR($N55="",$O55=""),"",IFERROR($N55*$O55,"")))</f>
        <v/>
      </c>
      <c r="Q55" s="40" t="n"/>
      <c r="R55" s="41">
        <f>IF($A55="","",IF(COUNT($M55,$P55,$Q55)=0,"",SUM($M55,$P55,$Q55)))</f>
        <v/>
      </c>
      <c r="S55" s="40" t="n"/>
      <c r="T55" s="19" t="n"/>
      <c r="U55" s="19" t="n"/>
      <c r="V55" s="40" t="n"/>
      <c r="W55" s="40" t="n"/>
      <c r="X55" s="39" t="n"/>
      <c r="Y55" s="41">
        <f>IF($A55="","",IF(AND($V55="",$W55=""),"",IFERROR(MAX(0,SUM($V55)-SUM($W55)),"")))</f>
        <v/>
      </c>
      <c r="Z55" s="24">
        <f>IF($A55="","",IF($T55="Customer","Customer Billable",IF($T55="Contractor","Contractor Cost",IF($T55="Pending Review","Review",IF($U55="Denied","Denied",IF($U55="Draft","Not Filed",IF(AND(SUM($V55)&gt;0,SUM($Y55)=0),"Recovered",IF(SUM($W55)&gt;0,"Partial",IF($U55="Closed","Closed Shortfall","Pending")))))))))</f>
        <v/>
      </c>
      <c r="AA55" s="7">
        <f>IF($A55="","",IF($T55&lt;&gt;"Manufacturer","",IFERROR(IF($X55&lt;&gt;"",MAX(0,$X55-IF($I55&lt;&gt;"",$I55,$E55)),IF(OR($U55="Closed",$U55="Denied"),"",MAX(0,Assumptions!$B$5-IF($I55&lt;&gt;"",$I55,$E55)))),"")))</f>
        <v/>
      </c>
      <c r="AB55" s="24">
        <f>IF($A55="","",IF(AND($T55="Manufacturer",OR($Z55="Pending",$Z55="Partial",$Z55="Not Filed"),$AA55&lt;&gt;"",$AA55&gt;Assumptions!$B$6),"Check Claim",""))</f>
        <v/>
      </c>
    </row>
    <row r="56" ht="30" customHeight="1">
      <c r="A56" s="17" t="n"/>
      <c r="B56" s="18" t="n"/>
      <c r="C56" s="18" t="n"/>
      <c r="D56" s="19" t="n"/>
      <c r="E56" s="39" t="n"/>
      <c r="F56" s="19" t="n"/>
      <c r="G56" s="18" t="n"/>
      <c r="H56" s="19" t="n"/>
      <c r="I56" s="39" t="n"/>
      <c r="J56" s="21" t="n"/>
      <c r="K56" s="19" t="n"/>
      <c r="L56" s="40" t="n"/>
      <c r="M56" s="42">
        <f>IF($A56="","",IF(OR($J56="",$L56=""),"",IFERROR($J56*$L56,"")))</f>
        <v/>
      </c>
      <c r="N56" s="21" t="n"/>
      <c r="O56" s="42">
        <f>IF($A56="","",IFERROR(VLOOKUP($D56,Assumptions!$A$15:$B$24,2,FALSE),""))</f>
        <v/>
      </c>
      <c r="P56" s="42">
        <f>IF($A56="","",IF(OR($N56="",$O56=""),"",IFERROR($N56*$O56,"")))</f>
        <v/>
      </c>
      <c r="Q56" s="40" t="n"/>
      <c r="R56" s="42">
        <f>IF($A56="","",IF(COUNT($M56,$P56,$Q56)=0,"",SUM($M56,$P56,$Q56)))</f>
        <v/>
      </c>
      <c r="S56" s="40" t="n"/>
      <c r="T56" s="19" t="n"/>
      <c r="U56" s="19" t="n"/>
      <c r="V56" s="40" t="n"/>
      <c r="W56" s="40" t="n"/>
      <c r="X56" s="39" t="n"/>
      <c r="Y56" s="42">
        <f>IF($A56="","",IF(AND($V56="",$W56=""),"",IFERROR(MAX(0,SUM($V56)-SUM($W56)),"")))</f>
        <v/>
      </c>
      <c r="Z56" s="26">
        <f>IF($A56="","",IF($T56="Customer","Customer Billable",IF($T56="Contractor","Contractor Cost",IF($T56="Pending Review","Review",IF($U56="Denied","Denied",IF($U56="Draft","Not Filed",IF(AND(SUM($V56)&gt;0,SUM($Y56)=0),"Recovered",IF(SUM($W56)&gt;0,"Partial",IF($U56="Closed","Closed Shortfall","Pending")))))))))</f>
        <v/>
      </c>
      <c r="AA56" s="11">
        <f>IF($A56="","",IF($T56&lt;&gt;"Manufacturer","",IFERROR(IF($X56&lt;&gt;"",MAX(0,$X56-IF($I56&lt;&gt;"",$I56,$E56)),IF(OR($U56="Closed",$U56="Denied"),"",MAX(0,Assumptions!$B$5-IF($I56&lt;&gt;"",$I56,$E56)))),"")))</f>
        <v/>
      </c>
      <c r="AB56" s="26">
        <f>IF($A56="","",IF(AND($T56="Manufacturer",OR($Z56="Pending",$Z56="Partial",$Z56="Not Filed"),$AA56&lt;&gt;"",$AA56&gt;Assumptions!$B$6),"Check Claim",""))</f>
        <v/>
      </c>
    </row>
    <row r="57" ht="30" customHeight="1">
      <c r="A57" s="17" t="n"/>
      <c r="B57" s="18" t="n"/>
      <c r="C57" s="18" t="n"/>
      <c r="D57" s="19" t="n"/>
      <c r="E57" s="39" t="n"/>
      <c r="F57" s="19" t="n"/>
      <c r="G57" s="18" t="n"/>
      <c r="H57" s="19" t="n"/>
      <c r="I57" s="39" t="n"/>
      <c r="J57" s="21" t="n"/>
      <c r="K57" s="19" t="n"/>
      <c r="L57" s="40" t="n"/>
      <c r="M57" s="41">
        <f>IF($A57="","",IF(OR($J57="",$L57=""),"",IFERROR($J57*$L57,"")))</f>
        <v/>
      </c>
      <c r="N57" s="21" t="n"/>
      <c r="O57" s="41">
        <f>IF($A57="","",IFERROR(VLOOKUP($D57,Assumptions!$A$15:$B$24,2,FALSE),""))</f>
        <v/>
      </c>
      <c r="P57" s="41">
        <f>IF($A57="","",IF(OR($N57="",$O57=""),"",IFERROR($N57*$O57,"")))</f>
        <v/>
      </c>
      <c r="Q57" s="40" t="n"/>
      <c r="R57" s="41">
        <f>IF($A57="","",IF(COUNT($M57,$P57,$Q57)=0,"",SUM($M57,$P57,$Q57)))</f>
        <v/>
      </c>
      <c r="S57" s="40" t="n"/>
      <c r="T57" s="19" t="n"/>
      <c r="U57" s="19" t="n"/>
      <c r="V57" s="40" t="n"/>
      <c r="W57" s="40" t="n"/>
      <c r="X57" s="39" t="n"/>
      <c r="Y57" s="41">
        <f>IF($A57="","",IF(AND($V57="",$W57=""),"",IFERROR(MAX(0,SUM($V57)-SUM($W57)),"")))</f>
        <v/>
      </c>
      <c r="Z57" s="24">
        <f>IF($A57="","",IF($T57="Customer","Customer Billable",IF($T57="Contractor","Contractor Cost",IF($T57="Pending Review","Review",IF($U57="Denied","Denied",IF($U57="Draft","Not Filed",IF(AND(SUM($V57)&gt;0,SUM($Y57)=0),"Recovered",IF(SUM($W57)&gt;0,"Partial",IF($U57="Closed","Closed Shortfall","Pending")))))))))</f>
        <v/>
      </c>
      <c r="AA57" s="7">
        <f>IF($A57="","",IF($T57&lt;&gt;"Manufacturer","",IFERROR(IF($X57&lt;&gt;"",MAX(0,$X57-IF($I57&lt;&gt;"",$I57,$E57)),IF(OR($U57="Closed",$U57="Denied"),"",MAX(0,Assumptions!$B$5-IF($I57&lt;&gt;"",$I57,$E57)))),"")))</f>
        <v/>
      </c>
      <c r="AB57" s="24">
        <f>IF($A57="","",IF(AND($T57="Manufacturer",OR($Z57="Pending",$Z57="Partial",$Z57="Not Filed"),$AA57&lt;&gt;"",$AA57&gt;Assumptions!$B$6),"Check Claim",""))</f>
        <v/>
      </c>
    </row>
    <row r="58" ht="30" customHeight="1">
      <c r="A58" s="17" t="n"/>
      <c r="B58" s="18" t="n"/>
      <c r="C58" s="18" t="n"/>
      <c r="D58" s="19" t="n"/>
      <c r="E58" s="39" t="n"/>
      <c r="F58" s="19" t="n"/>
      <c r="G58" s="18" t="n"/>
      <c r="H58" s="19" t="n"/>
      <c r="I58" s="39" t="n"/>
      <c r="J58" s="21" t="n"/>
      <c r="K58" s="19" t="n"/>
      <c r="L58" s="40" t="n"/>
      <c r="M58" s="42">
        <f>IF($A58="","",IF(OR($J58="",$L58=""),"",IFERROR($J58*$L58,"")))</f>
        <v/>
      </c>
      <c r="N58" s="21" t="n"/>
      <c r="O58" s="42">
        <f>IF($A58="","",IFERROR(VLOOKUP($D58,Assumptions!$A$15:$B$24,2,FALSE),""))</f>
        <v/>
      </c>
      <c r="P58" s="42">
        <f>IF($A58="","",IF(OR($N58="",$O58=""),"",IFERROR($N58*$O58,"")))</f>
        <v/>
      </c>
      <c r="Q58" s="40" t="n"/>
      <c r="R58" s="42">
        <f>IF($A58="","",IF(COUNT($M58,$P58,$Q58)=0,"",SUM($M58,$P58,$Q58)))</f>
        <v/>
      </c>
      <c r="S58" s="40" t="n"/>
      <c r="T58" s="19" t="n"/>
      <c r="U58" s="19" t="n"/>
      <c r="V58" s="40" t="n"/>
      <c r="W58" s="40" t="n"/>
      <c r="X58" s="39" t="n"/>
      <c r="Y58" s="42">
        <f>IF($A58="","",IF(AND($V58="",$W58=""),"",IFERROR(MAX(0,SUM($V58)-SUM($W58)),"")))</f>
        <v/>
      </c>
      <c r="Z58" s="26">
        <f>IF($A58="","",IF($T58="Customer","Customer Billable",IF($T58="Contractor","Contractor Cost",IF($T58="Pending Review","Review",IF($U58="Denied","Denied",IF($U58="Draft","Not Filed",IF(AND(SUM($V58)&gt;0,SUM($Y58)=0),"Recovered",IF(SUM($W58)&gt;0,"Partial",IF($U58="Closed","Closed Shortfall","Pending")))))))))</f>
        <v/>
      </c>
      <c r="AA58" s="11">
        <f>IF($A58="","",IF($T58&lt;&gt;"Manufacturer","",IFERROR(IF($X58&lt;&gt;"",MAX(0,$X58-IF($I58&lt;&gt;"",$I58,$E58)),IF(OR($U58="Closed",$U58="Denied"),"",MAX(0,Assumptions!$B$5-IF($I58&lt;&gt;"",$I58,$E58)))),"")))</f>
        <v/>
      </c>
      <c r="AB58" s="26">
        <f>IF($A58="","",IF(AND($T58="Manufacturer",OR($Z58="Pending",$Z58="Partial",$Z58="Not Filed"),$AA58&lt;&gt;"",$AA58&gt;Assumptions!$B$6),"Check Claim",""))</f>
        <v/>
      </c>
    </row>
    <row r="59" ht="30" customHeight="1">
      <c r="A59" s="17" t="n"/>
      <c r="B59" s="18" t="n"/>
      <c r="C59" s="18" t="n"/>
      <c r="D59" s="19" t="n"/>
      <c r="E59" s="39" t="n"/>
      <c r="F59" s="19" t="n"/>
      <c r="G59" s="18" t="n"/>
      <c r="H59" s="19" t="n"/>
      <c r="I59" s="39" t="n"/>
      <c r="J59" s="21" t="n"/>
      <c r="K59" s="19" t="n"/>
      <c r="L59" s="40" t="n"/>
      <c r="M59" s="41">
        <f>IF($A59="","",IF(OR($J59="",$L59=""),"",IFERROR($J59*$L59,"")))</f>
        <v/>
      </c>
      <c r="N59" s="21" t="n"/>
      <c r="O59" s="41">
        <f>IF($A59="","",IFERROR(VLOOKUP($D59,Assumptions!$A$15:$B$24,2,FALSE),""))</f>
        <v/>
      </c>
      <c r="P59" s="41">
        <f>IF($A59="","",IF(OR($N59="",$O59=""),"",IFERROR($N59*$O59,"")))</f>
        <v/>
      </c>
      <c r="Q59" s="40" t="n"/>
      <c r="R59" s="41">
        <f>IF($A59="","",IF(COUNT($M59,$P59,$Q59)=0,"",SUM($M59,$P59,$Q59)))</f>
        <v/>
      </c>
      <c r="S59" s="40" t="n"/>
      <c r="T59" s="19" t="n"/>
      <c r="U59" s="19" t="n"/>
      <c r="V59" s="40" t="n"/>
      <c r="W59" s="40" t="n"/>
      <c r="X59" s="39" t="n"/>
      <c r="Y59" s="41">
        <f>IF($A59="","",IF(AND($V59="",$W59=""),"",IFERROR(MAX(0,SUM($V59)-SUM($W59)),"")))</f>
        <v/>
      </c>
      <c r="Z59" s="24">
        <f>IF($A59="","",IF($T59="Customer","Customer Billable",IF($T59="Contractor","Contractor Cost",IF($T59="Pending Review","Review",IF($U59="Denied","Denied",IF($U59="Draft","Not Filed",IF(AND(SUM($V59)&gt;0,SUM($Y59)=0),"Recovered",IF(SUM($W59)&gt;0,"Partial",IF($U59="Closed","Closed Shortfall","Pending")))))))))</f>
        <v/>
      </c>
      <c r="AA59" s="7">
        <f>IF($A59="","",IF($T59&lt;&gt;"Manufacturer","",IFERROR(IF($X59&lt;&gt;"",MAX(0,$X59-IF($I59&lt;&gt;"",$I59,$E59)),IF(OR($U59="Closed",$U59="Denied"),"",MAX(0,Assumptions!$B$5-IF($I59&lt;&gt;"",$I59,$E59)))),"")))</f>
        <v/>
      </c>
      <c r="AB59" s="24">
        <f>IF($A59="","",IF(AND($T59="Manufacturer",OR($Z59="Pending",$Z59="Partial",$Z59="Not Filed"),$AA59&lt;&gt;"",$AA59&gt;Assumptions!$B$6),"Check Claim",""))</f>
        <v/>
      </c>
    </row>
    <row r="60" ht="30" customHeight="1">
      <c r="A60" s="17" t="n"/>
      <c r="B60" s="18" t="n"/>
      <c r="C60" s="18" t="n"/>
      <c r="D60" s="19" t="n"/>
      <c r="E60" s="39" t="n"/>
      <c r="F60" s="19" t="n"/>
      <c r="G60" s="18" t="n"/>
      <c r="H60" s="19" t="n"/>
      <c r="I60" s="39" t="n"/>
      <c r="J60" s="21" t="n"/>
      <c r="K60" s="19" t="n"/>
      <c r="L60" s="40" t="n"/>
      <c r="M60" s="42">
        <f>IF($A60="","",IF(OR($J60="",$L60=""),"",IFERROR($J60*$L60,"")))</f>
        <v/>
      </c>
      <c r="N60" s="21" t="n"/>
      <c r="O60" s="42">
        <f>IF($A60="","",IFERROR(VLOOKUP($D60,Assumptions!$A$15:$B$24,2,FALSE),""))</f>
        <v/>
      </c>
      <c r="P60" s="42">
        <f>IF($A60="","",IF(OR($N60="",$O60=""),"",IFERROR($N60*$O60,"")))</f>
        <v/>
      </c>
      <c r="Q60" s="40" t="n"/>
      <c r="R60" s="42">
        <f>IF($A60="","",IF(COUNT($M60,$P60,$Q60)=0,"",SUM($M60,$P60,$Q60)))</f>
        <v/>
      </c>
      <c r="S60" s="40" t="n"/>
      <c r="T60" s="19" t="n"/>
      <c r="U60" s="19" t="n"/>
      <c r="V60" s="40" t="n"/>
      <c r="W60" s="40" t="n"/>
      <c r="X60" s="39" t="n"/>
      <c r="Y60" s="42">
        <f>IF($A60="","",IF(AND($V60="",$W60=""),"",IFERROR(MAX(0,SUM($V60)-SUM($W60)),"")))</f>
        <v/>
      </c>
      <c r="Z60" s="26">
        <f>IF($A60="","",IF($T60="Customer","Customer Billable",IF($T60="Contractor","Contractor Cost",IF($T60="Pending Review","Review",IF($U60="Denied","Denied",IF($U60="Draft","Not Filed",IF(AND(SUM($V60)&gt;0,SUM($Y60)=0),"Recovered",IF(SUM($W60)&gt;0,"Partial",IF($U60="Closed","Closed Shortfall","Pending")))))))))</f>
        <v/>
      </c>
      <c r="AA60" s="11">
        <f>IF($A60="","",IF($T60&lt;&gt;"Manufacturer","",IFERROR(IF($X60&lt;&gt;"",MAX(0,$X60-IF($I60&lt;&gt;"",$I60,$E60)),IF(OR($U60="Closed",$U60="Denied"),"",MAX(0,Assumptions!$B$5-IF($I60&lt;&gt;"",$I60,$E60)))),"")))</f>
        <v/>
      </c>
      <c r="AB60" s="26">
        <f>IF($A60="","",IF(AND($T60="Manufacturer",OR($Z60="Pending",$Z60="Partial",$Z60="Not Filed"),$AA60&lt;&gt;"",$AA60&gt;Assumptions!$B$6),"Check Claim",""))</f>
        <v/>
      </c>
    </row>
    <row r="61" ht="30" customHeight="1">
      <c r="A61" s="17" t="n"/>
      <c r="B61" s="18" t="n"/>
      <c r="C61" s="18" t="n"/>
      <c r="D61" s="19" t="n"/>
      <c r="E61" s="39" t="n"/>
      <c r="F61" s="19" t="n"/>
      <c r="G61" s="18" t="n"/>
      <c r="H61" s="19" t="n"/>
      <c r="I61" s="39" t="n"/>
      <c r="J61" s="21" t="n"/>
      <c r="K61" s="19" t="n"/>
      <c r="L61" s="40" t="n"/>
      <c r="M61" s="41">
        <f>IF($A61="","",IF(OR($J61="",$L61=""),"",IFERROR($J61*$L61,"")))</f>
        <v/>
      </c>
      <c r="N61" s="21" t="n"/>
      <c r="O61" s="41">
        <f>IF($A61="","",IFERROR(VLOOKUP($D61,Assumptions!$A$15:$B$24,2,FALSE),""))</f>
        <v/>
      </c>
      <c r="P61" s="41">
        <f>IF($A61="","",IF(OR($N61="",$O61=""),"",IFERROR($N61*$O61,"")))</f>
        <v/>
      </c>
      <c r="Q61" s="40" t="n"/>
      <c r="R61" s="41">
        <f>IF($A61="","",IF(COUNT($M61,$P61,$Q61)=0,"",SUM($M61,$P61,$Q61)))</f>
        <v/>
      </c>
      <c r="S61" s="40" t="n"/>
      <c r="T61" s="19" t="n"/>
      <c r="U61" s="19" t="n"/>
      <c r="V61" s="40" t="n"/>
      <c r="W61" s="40" t="n"/>
      <c r="X61" s="39" t="n"/>
      <c r="Y61" s="41">
        <f>IF($A61="","",IF(AND($V61="",$W61=""),"",IFERROR(MAX(0,SUM($V61)-SUM($W61)),"")))</f>
        <v/>
      </c>
      <c r="Z61" s="24">
        <f>IF($A61="","",IF($T61="Customer","Customer Billable",IF($T61="Contractor","Contractor Cost",IF($T61="Pending Review","Review",IF($U61="Denied","Denied",IF($U61="Draft","Not Filed",IF(AND(SUM($V61)&gt;0,SUM($Y61)=0),"Recovered",IF(SUM($W61)&gt;0,"Partial",IF($U61="Closed","Closed Shortfall","Pending")))))))))</f>
        <v/>
      </c>
      <c r="AA61" s="7">
        <f>IF($A61="","",IF($T61&lt;&gt;"Manufacturer","",IFERROR(IF($X61&lt;&gt;"",MAX(0,$X61-IF($I61&lt;&gt;"",$I61,$E61)),IF(OR($U61="Closed",$U61="Denied"),"",MAX(0,Assumptions!$B$5-IF($I61&lt;&gt;"",$I61,$E61)))),"")))</f>
        <v/>
      </c>
      <c r="AB61" s="24">
        <f>IF($A61="","",IF(AND($T61="Manufacturer",OR($Z61="Pending",$Z61="Partial",$Z61="Not Filed"),$AA61&lt;&gt;"",$AA61&gt;Assumptions!$B$6),"Check Claim",""))</f>
        <v/>
      </c>
    </row>
    <row r="62" ht="30" customHeight="1">
      <c r="A62" s="17" t="n"/>
      <c r="B62" s="18" t="n"/>
      <c r="C62" s="18" t="n"/>
      <c r="D62" s="19" t="n"/>
      <c r="E62" s="39" t="n"/>
      <c r="F62" s="19" t="n"/>
      <c r="G62" s="18" t="n"/>
      <c r="H62" s="19" t="n"/>
      <c r="I62" s="39" t="n"/>
      <c r="J62" s="21" t="n"/>
      <c r="K62" s="19" t="n"/>
      <c r="L62" s="40" t="n"/>
      <c r="M62" s="42">
        <f>IF($A62="","",IF(OR($J62="",$L62=""),"",IFERROR($J62*$L62,"")))</f>
        <v/>
      </c>
      <c r="N62" s="21" t="n"/>
      <c r="O62" s="42">
        <f>IF($A62="","",IFERROR(VLOOKUP($D62,Assumptions!$A$15:$B$24,2,FALSE),""))</f>
        <v/>
      </c>
      <c r="P62" s="42">
        <f>IF($A62="","",IF(OR($N62="",$O62=""),"",IFERROR($N62*$O62,"")))</f>
        <v/>
      </c>
      <c r="Q62" s="40" t="n"/>
      <c r="R62" s="42">
        <f>IF($A62="","",IF(COUNT($M62,$P62,$Q62)=0,"",SUM($M62,$P62,$Q62)))</f>
        <v/>
      </c>
      <c r="S62" s="40" t="n"/>
      <c r="T62" s="19" t="n"/>
      <c r="U62" s="19" t="n"/>
      <c r="V62" s="40" t="n"/>
      <c r="W62" s="40" t="n"/>
      <c r="X62" s="39" t="n"/>
      <c r="Y62" s="42">
        <f>IF($A62="","",IF(AND($V62="",$W62=""),"",IFERROR(MAX(0,SUM($V62)-SUM($W62)),"")))</f>
        <v/>
      </c>
      <c r="Z62" s="26">
        <f>IF($A62="","",IF($T62="Customer","Customer Billable",IF($T62="Contractor","Contractor Cost",IF($T62="Pending Review","Review",IF($U62="Denied","Denied",IF($U62="Draft","Not Filed",IF(AND(SUM($V62)&gt;0,SUM($Y62)=0),"Recovered",IF(SUM($W62)&gt;0,"Partial",IF($U62="Closed","Closed Shortfall","Pending")))))))))</f>
        <v/>
      </c>
      <c r="AA62" s="11">
        <f>IF($A62="","",IF($T62&lt;&gt;"Manufacturer","",IFERROR(IF($X62&lt;&gt;"",MAX(0,$X62-IF($I62&lt;&gt;"",$I62,$E62)),IF(OR($U62="Closed",$U62="Denied"),"",MAX(0,Assumptions!$B$5-IF($I62&lt;&gt;"",$I62,$E62)))),"")))</f>
        <v/>
      </c>
      <c r="AB62" s="26">
        <f>IF($A62="","",IF(AND($T62="Manufacturer",OR($Z62="Pending",$Z62="Partial",$Z62="Not Filed"),$AA62&lt;&gt;"",$AA62&gt;Assumptions!$B$6),"Check Claim",""))</f>
        <v/>
      </c>
    </row>
    <row r="63" ht="30" customHeight="1">
      <c r="A63" s="17" t="n"/>
      <c r="B63" s="18" t="n"/>
      <c r="C63" s="18" t="n"/>
      <c r="D63" s="19" t="n"/>
      <c r="E63" s="39" t="n"/>
      <c r="F63" s="19" t="n"/>
      <c r="G63" s="18" t="n"/>
      <c r="H63" s="19" t="n"/>
      <c r="I63" s="39" t="n"/>
      <c r="J63" s="21" t="n"/>
      <c r="K63" s="19" t="n"/>
      <c r="L63" s="40" t="n"/>
      <c r="M63" s="41">
        <f>IF($A63="","",IF(OR($J63="",$L63=""),"",IFERROR($J63*$L63,"")))</f>
        <v/>
      </c>
      <c r="N63" s="21" t="n"/>
      <c r="O63" s="41">
        <f>IF($A63="","",IFERROR(VLOOKUP($D63,Assumptions!$A$15:$B$24,2,FALSE),""))</f>
        <v/>
      </c>
      <c r="P63" s="41">
        <f>IF($A63="","",IF(OR($N63="",$O63=""),"",IFERROR($N63*$O63,"")))</f>
        <v/>
      </c>
      <c r="Q63" s="40" t="n"/>
      <c r="R63" s="41">
        <f>IF($A63="","",IF(COUNT($M63,$P63,$Q63)=0,"",SUM($M63,$P63,$Q63)))</f>
        <v/>
      </c>
      <c r="S63" s="40" t="n"/>
      <c r="T63" s="19" t="n"/>
      <c r="U63" s="19" t="n"/>
      <c r="V63" s="40" t="n"/>
      <c r="W63" s="40" t="n"/>
      <c r="X63" s="39" t="n"/>
      <c r="Y63" s="41">
        <f>IF($A63="","",IF(AND($V63="",$W63=""),"",IFERROR(MAX(0,SUM($V63)-SUM($W63)),"")))</f>
        <v/>
      </c>
      <c r="Z63" s="24">
        <f>IF($A63="","",IF($T63="Customer","Customer Billable",IF($T63="Contractor","Contractor Cost",IF($T63="Pending Review","Review",IF($U63="Denied","Denied",IF($U63="Draft","Not Filed",IF(AND(SUM($V63)&gt;0,SUM($Y63)=0),"Recovered",IF(SUM($W63)&gt;0,"Partial",IF($U63="Closed","Closed Shortfall","Pending")))))))))</f>
        <v/>
      </c>
      <c r="AA63" s="7">
        <f>IF($A63="","",IF($T63&lt;&gt;"Manufacturer","",IFERROR(IF($X63&lt;&gt;"",MAX(0,$X63-IF($I63&lt;&gt;"",$I63,$E63)),IF(OR($U63="Closed",$U63="Denied"),"",MAX(0,Assumptions!$B$5-IF($I63&lt;&gt;"",$I63,$E63)))),"")))</f>
        <v/>
      </c>
      <c r="AB63" s="24">
        <f>IF($A63="","",IF(AND($T63="Manufacturer",OR($Z63="Pending",$Z63="Partial",$Z63="Not Filed"),$AA63&lt;&gt;"",$AA63&gt;Assumptions!$B$6),"Check Claim",""))</f>
        <v/>
      </c>
    </row>
    <row r="64" ht="30" customHeight="1">
      <c r="A64" s="17" t="n"/>
      <c r="B64" s="18" t="n"/>
      <c r="C64" s="18" t="n"/>
      <c r="D64" s="19" t="n"/>
      <c r="E64" s="39" t="n"/>
      <c r="F64" s="19" t="n"/>
      <c r="G64" s="18" t="n"/>
      <c r="H64" s="19" t="n"/>
      <c r="I64" s="39" t="n"/>
      <c r="J64" s="21" t="n"/>
      <c r="K64" s="19" t="n"/>
      <c r="L64" s="40" t="n"/>
      <c r="M64" s="42">
        <f>IF($A64="","",IF(OR($J64="",$L64=""),"",IFERROR($J64*$L64,"")))</f>
        <v/>
      </c>
      <c r="N64" s="21" t="n"/>
      <c r="O64" s="42">
        <f>IF($A64="","",IFERROR(VLOOKUP($D64,Assumptions!$A$15:$B$24,2,FALSE),""))</f>
        <v/>
      </c>
      <c r="P64" s="42">
        <f>IF($A64="","",IF(OR($N64="",$O64=""),"",IFERROR($N64*$O64,"")))</f>
        <v/>
      </c>
      <c r="Q64" s="40" t="n"/>
      <c r="R64" s="42">
        <f>IF($A64="","",IF(COUNT($M64,$P64,$Q64)=0,"",SUM($M64,$P64,$Q64)))</f>
        <v/>
      </c>
      <c r="S64" s="40" t="n"/>
      <c r="T64" s="19" t="n"/>
      <c r="U64" s="19" t="n"/>
      <c r="V64" s="40" t="n"/>
      <c r="W64" s="40" t="n"/>
      <c r="X64" s="39" t="n"/>
      <c r="Y64" s="42">
        <f>IF($A64="","",IF(AND($V64="",$W64=""),"",IFERROR(MAX(0,SUM($V64)-SUM($W64)),"")))</f>
        <v/>
      </c>
      <c r="Z64" s="26">
        <f>IF($A64="","",IF($T64="Customer","Customer Billable",IF($T64="Contractor","Contractor Cost",IF($T64="Pending Review","Review",IF($U64="Denied","Denied",IF($U64="Draft","Not Filed",IF(AND(SUM($V64)&gt;0,SUM($Y64)=0),"Recovered",IF(SUM($W64)&gt;0,"Partial",IF($U64="Closed","Closed Shortfall","Pending")))))))))</f>
        <v/>
      </c>
      <c r="AA64" s="11">
        <f>IF($A64="","",IF($T64&lt;&gt;"Manufacturer","",IFERROR(IF($X64&lt;&gt;"",MAX(0,$X64-IF($I64&lt;&gt;"",$I64,$E64)),IF(OR($U64="Closed",$U64="Denied"),"",MAX(0,Assumptions!$B$5-IF($I64&lt;&gt;"",$I64,$E64)))),"")))</f>
        <v/>
      </c>
      <c r="AB64" s="26">
        <f>IF($A64="","",IF(AND($T64="Manufacturer",OR($Z64="Pending",$Z64="Partial",$Z64="Not Filed"),$AA64&lt;&gt;"",$AA64&gt;Assumptions!$B$6),"Check Claim",""))</f>
        <v/>
      </c>
    </row>
    <row r="65" ht="30" customHeight="1">
      <c r="A65" s="17" t="n"/>
      <c r="B65" s="18" t="n"/>
      <c r="C65" s="18" t="n"/>
      <c r="D65" s="19" t="n"/>
      <c r="E65" s="39" t="n"/>
      <c r="F65" s="19" t="n"/>
      <c r="G65" s="18" t="n"/>
      <c r="H65" s="19" t="n"/>
      <c r="I65" s="39" t="n"/>
      <c r="J65" s="21" t="n"/>
      <c r="K65" s="19" t="n"/>
      <c r="L65" s="40" t="n"/>
      <c r="M65" s="41">
        <f>IF($A65="","",IF(OR($J65="",$L65=""),"",IFERROR($J65*$L65,"")))</f>
        <v/>
      </c>
      <c r="N65" s="21" t="n"/>
      <c r="O65" s="41">
        <f>IF($A65="","",IFERROR(VLOOKUP($D65,Assumptions!$A$15:$B$24,2,FALSE),""))</f>
        <v/>
      </c>
      <c r="P65" s="41">
        <f>IF($A65="","",IF(OR($N65="",$O65=""),"",IFERROR($N65*$O65,"")))</f>
        <v/>
      </c>
      <c r="Q65" s="40" t="n"/>
      <c r="R65" s="41">
        <f>IF($A65="","",IF(COUNT($M65,$P65,$Q65)=0,"",SUM($M65,$P65,$Q65)))</f>
        <v/>
      </c>
      <c r="S65" s="40" t="n"/>
      <c r="T65" s="19" t="n"/>
      <c r="U65" s="19" t="n"/>
      <c r="V65" s="40" t="n"/>
      <c r="W65" s="40" t="n"/>
      <c r="X65" s="39" t="n"/>
      <c r="Y65" s="41">
        <f>IF($A65="","",IF(AND($V65="",$W65=""),"",IFERROR(MAX(0,SUM($V65)-SUM($W65)),"")))</f>
        <v/>
      </c>
      <c r="Z65" s="24">
        <f>IF($A65="","",IF($T65="Customer","Customer Billable",IF($T65="Contractor","Contractor Cost",IF($T65="Pending Review","Review",IF($U65="Denied","Denied",IF($U65="Draft","Not Filed",IF(AND(SUM($V65)&gt;0,SUM($Y65)=0),"Recovered",IF(SUM($W65)&gt;0,"Partial",IF($U65="Closed","Closed Shortfall","Pending")))))))))</f>
        <v/>
      </c>
      <c r="AA65" s="7">
        <f>IF($A65="","",IF($T65&lt;&gt;"Manufacturer","",IFERROR(IF($X65&lt;&gt;"",MAX(0,$X65-IF($I65&lt;&gt;"",$I65,$E65)),IF(OR($U65="Closed",$U65="Denied"),"",MAX(0,Assumptions!$B$5-IF($I65&lt;&gt;"",$I65,$E65)))),"")))</f>
        <v/>
      </c>
      <c r="AB65" s="24">
        <f>IF($A65="","",IF(AND($T65="Manufacturer",OR($Z65="Pending",$Z65="Partial",$Z65="Not Filed"),$AA65&lt;&gt;"",$AA65&gt;Assumptions!$B$6),"Check Claim",""))</f>
        <v/>
      </c>
    </row>
    <row r="66" ht="30" customHeight="1">
      <c r="A66" s="17" t="n"/>
      <c r="B66" s="18" t="n"/>
      <c r="C66" s="18" t="n"/>
      <c r="D66" s="19" t="n"/>
      <c r="E66" s="39" t="n"/>
      <c r="F66" s="19" t="n"/>
      <c r="G66" s="18" t="n"/>
      <c r="H66" s="19" t="n"/>
      <c r="I66" s="39" t="n"/>
      <c r="J66" s="21" t="n"/>
      <c r="K66" s="19" t="n"/>
      <c r="L66" s="40" t="n"/>
      <c r="M66" s="42">
        <f>IF($A66="","",IF(OR($J66="",$L66=""),"",IFERROR($J66*$L66,"")))</f>
        <v/>
      </c>
      <c r="N66" s="21" t="n"/>
      <c r="O66" s="42">
        <f>IF($A66="","",IFERROR(VLOOKUP($D66,Assumptions!$A$15:$B$24,2,FALSE),""))</f>
        <v/>
      </c>
      <c r="P66" s="42">
        <f>IF($A66="","",IF(OR($N66="",$O66=""),"",IFERROR($N66*$O66,"")))</f>
        <v/>
      </c>
      <c r="Q66" s="40" t="n"/>
      <c r="R66" s="42">
        <f>IF($A66="","",IF(COUNT($M66,$P66,$Q66)=0,"",SUM($M66,$P66,$Q66)))</f>
        <v/>
      </c>
      <c r="S66" s="40" t="n"/>
      <c r="T66" s="19" t="n"/>
      <c r="U66" s="19" t="n"/>
      <c r="V66" s="40" t="n"/>
      <c r="W66" s="40" t="n"/>
      <c r="X66" s="39" t="n"/>
      <c r="Y66" s="42">
        <f>IF($A66="","",IF(AND($V66="",$W66=""),"",IFERROR(MAX(0,SUM($V66)-SUM($W66)),"")))</f>
        <v/>
      </c>
      <c r="Z66" s="26">
        <f>IF($A66="","",IF($T66="Customer","Customer Billable",IF($T66="Contractor","Contractor Cost",IF($T66="Pending Review","Review",IF($U66="Denied","Denied",IF($U66="Draft","Not Filed",IF(AND(SUM($V66)&gt;0,SUM($Y66)=0),"Recovered",IF(SUM($W66)&gt;0,"Partial",IF($U66="Closed","Closed Shortfall","Pending")))))))))</f>
        <v/>
      </c>
      <c r="AA66" s="11">
        <f>IF($A66="","",IF($T66&lt;&gt;"Manufacturer","",IFERROR(IF($X66&lt;&gt;"",MAX(0,$X66-IF($I66&lt;&gt;"",$I66,$E66)),IF(OR($U66="Closed",$U66="Denied"),"",MAX(0,Assumptions!$B$5-IF($I66&lt;&gt;"",$I66,$E66)))),"")))</f>
        <v/>
      </c>
      <c r="AB66" s="26">
        <f>IF($A66="","",IF(AND($T66="Manufacturer",OR($Z66="Pending",$Z66="Partial",$Z66="Not Filed"),$AA66&lt;&gt;"",$AA66&gt;Assumptions!$B$6),"Check Claim",""))</f>
        <v/>
      </c>
    </row>
    <row r="67" ht="30" customHeight="1">
      <c r="A67" s="17" t="n"/>
      <c r="B67" s="18" t="n"/>
      <c r="C67" s="18" t="n"/>
      <c r="D67" s="19" t="n"/>
      <c r="E67" s="39" t="n"/>
      <c r="F67" s="19" t="n"/>
      <c r="G67" s="18" t="n"/>
      <c r="H67" s="19" t="n"/>
      <c r="I67" s="39" t="n"/>
      <c r="J67" s="21" t="n"/>
      <c r="K67" s="19" t="n"/>
      <c r="L67" s="40" t="n"/>
      <c r="M67" s="41">
        <f>IF($A67="","",IF(OR($J67="",$L67=""),"",IFERROR($J67*$L67,"")))</f>
        <v/>
      </c>
      <c r="N67" s="21" t="n"/>
      <c r="O67" s="41">
        <f>IF($A67="","",IFERROR(VLOOKUP($D67,Assumptions!$A$15:$B$24,2,FALSE),""))</f>
        <v/>
      </c>
      <c r="P67" s="41">
        <f>IF($A67="","",IF(OR($N67="",$O67=""),"",IFERROR($N67*$O67,"")))</f>
        <v/>
      </c>
      <c r="Q67" s="40" t="n"/>
      <c r="R67" s="41">
        <f>IF($A67="","",IF(COUNT($M67,$P67,$Q67)=0,"",SUM($M67,$P67,$Q67)))</f>
        <v/>
      </c>
      <c r="S67" s="40" t="n"/>
      <c r="T67" s="19" t="n"/>
      <c r="U67" s="19" t="n"/>
      <c r="V67" s="40" t="n"/>
      <c r="W67" s="40" t="n"/>
      <c r="X67" s="39" t="n"/>
      <c r="Y67" s="41">
        <f>IF($A67="","",IF(AND($V67="",$W67=""),"",IFERROR(MAX(0,SUM($V67)-SUM($W67)),"")))</f>
        <v/>
      </c>
      <c r="Z67" s="24">
        <f>IF($A67="","",IF($T67="Customer","Customer Billable",IF($T67="Contractor","Contractor Cost",IF($T67="Pending Review","Review",IF($U67="Denied","Denied",IF($U67="Draft","Not Filed",IF(AND(SUM($V67)&gt;0,SUM($Y67)=0),"Recovered",IF(SUM($W67)&gt;0,"Partial",IF($U67="Closed","Closed Shortfall","Pending")))))))))</f>
        <v/>
      </c>
      <c r="AA67" s="7">
        <f>IF($A67="","",IF($T67&lt;&gt;"Manufacturer","",IFERROR(IF($X67&lt;&gt;"",MAX(0,$X67-IF($I67&lt;&gt;"",$I67,$E67)),IF(OR($U67="Closed",$U67="Denied"),"",MAX(0,Assumptions!$B$5-IF($I67&lt;&gt;"",$I67,$E67)))),"")))</f>
        <v/>
      </c>
      <c r="AB67" s="24">
        <f>IF($A67="","",IF(AND($T67="Manufacturer",OR($Z67="Pending",$Z67="Partial",$Z67="Not Filed"),$AA67&lt;&gt;"",$AA67&gt;Assumptions!$B$6),"Check Claim",""))</f>
        <v/>
      </c>
    </row>
    <row r="68" ht="30" customHeight="1">
      <c r="A68" s="17" t="n"/>
      <c r="B68" s="18" t="n"/>
      <c r="C68" s="18" t="n"/>
      <c r="D68" s="19" t="n"/>
      <c r="E68" s="39" t="n"/>
      <c r="F68" s="19" t="n"/>
      <c r="G68" s="18" t="n"/>
      <c r="H68" s="19" t="n"/>
      <c r="I68" s="39" t="n"/>
      <c r="J68" s="21" t="n"/>
      <c r="K68" s="19" t="n"/>
      <c r="L68" s="40" t="n"/>
      <c r="M68" s="42">
        <f>IF($A68="","",IF(OR($J68="",$L68=""),"",IFERROR($J68*$L68,"")))</f>
        <v/>
      </c>
      <c r="N68" s="21" t="n"/>
      <c r="O68" s="42">
        <f>IF($A68="","",IFERROR(VLOOKUP($D68,Assumptions!$A$15:$B$24,2,FALSE),""))</f>
        <v/>
      </c>
      <c r="P68" s="42">
        <f>IF($A68="","",IF(OR($N68="",$O68=""),"",IFERROR($N68*$O68,"")))</f>
        <v/>
      </c>
      <c r="Q68" s="40" t="n"/>
      <c r="R68" s="42">
        <f>IF($A68="","",IF(COUNT($M68,$P68,$Q68)=0,"",SUM($M68,$P68,$Q68)))</f>
        <v/>
      </c>
      <c r="S68" s="40" t="n"/>
      <c r="T68" s="19" t="n"/>
      <c r="U68" s="19" t="n"/>
      <c r="V68" s="40" t="n"/>
      <c r="W68" s="40" t="n"/>
      <c r="X68" s="39" t="n"/>
      <c r="Y68" s="42">
        <f>IF($A68="","",IF(AND($V68="",$W68=""),"",IFERROR(MAX(0,SUM($V68)-SUM($W68)),"")))</f>
        <v/>
      </c>
      <c r="Z68" s="26">
        <f>IF($A68="","",IF($T68="Customer","Customer Billable",IF($T68="Contractor","Contractor Cost",IF($T68="Pending Review","Review",IF($U68="Denied","Denied",IF($U68="Draft","Not Filed",IF(AND(SUM($V68)&gt;0,SUM($Y68)=0),"Recovered",IF(SUM($W68)&gt;0,"Partial",IF($U68="Closed","Closed Shortfall","Pending")))))))))</f>
        <v/>
      </c>
      <c r="AA68" s="11">
        <f>IF($A68="","",IF($T68&lt;&gt;"Manufacturer","",IFERROR(IF($X68&lt;&gt;"",MAX(0,$X68-IF($I68&lt;&gt;"",$I68,$E68)),IF(OR($U68="Closed",$U68="Denied"),"",MAX(0,Assumptions!$B$5-IF($I68&lt;&gt;"",$I68,$E68)))),"")))</f>
        <v/>
      </c>
      <c r="AB68" s="26">
        <f>IF($A68="","",IF(AND($T68="Manufacturer",OR($Z68="Pending",$Z68="Partial",$Z68="Not Filed"),$AA68&lt;&gt;"",$AA68&gt;Assumptions!$B$6),"Check Claim",""))</f>
        <v/>
      </c>
    </row>
    <row r="69" ht="30" customHeight="1">
      <c r="A69" s="17" t="n"/>
      <c r="B69" s="18" t="n"/>
      <c r="C69" s="18" t="n"/>
      <c r="D69" s="19" t="n"/>
      <c r="E69" s="39" t="n"/>
      <c r="F69" s="19" t="n"/>
      <c r="G69" s="18" t="n"/>
      <c r="H69" s="19" t="n"/>
      <c r="I69" s="39" t="n"/>
      <c r="J69" s="21" t="n"/>
      <c r="K69" s="19" t="n"/>
      <c r="L69" s="40" t="n"/>
      <c r="M69" s="41">
        <f>IF($A69="","",IF(OR($J69="",$L69=""),"",IFERROR($J69*$L69,"")))</f>
        <v/>
      </c>
      <c r="N69" s="21" t="n"/>
      <c r="O69" s="41">
        <f>IF($A69="","",IFERROR(VLOOKUP($D69,Assumptions!$A$15:$B$24,2,FALSE),""))</f>
        <v/>
      </c>
      <c r="P69" s="41">
        <f>IF($A69="","",IF(OR($N69="",$O69=""),"",IFERROR($N69*$O69,"")))</f>
        <v/>
      </c>
      <c r="Q69" s="40" t="n"/>
      <c r="R69" s="41">
        <f>IF($A69="","",IF(COUNT($M69,$P69,$Q69)=0,"",SUM($M69,$P69,$Q69)))</f>
        <v/>
      </c>
      <c r="S69" s="40" t="n"/>
      <c r="T69" s="19" t="n"/>
      <c r="U69" s="19" t="n"/>
      <c r="V69" s="40" t="n"/>
      <c r="W69" s="40" t="n"/>
      <c r="X69" s="39" t="n"/>
      <c r="Y69" s="41">
        <f>IF($A69="","",IF(AND($V69="",$W69=""),"",IFERROR(MAX(0,SUM($V69)-SUM($W69)),"")))</f>
        <v/>
      </c>
      <c r="Z69" s="24">
        <f>IF($A69="","",IF($T69="Customer","Customer Billable",IF($T69="Contractor","Contractor Cost",IF($T69="Pending Review","Review",IF($U69="Denied","Denied",IF($U69="Draft","Not Filed",IF(AND(SUM($V69)&gt;0,SUM($Y69)=0),"Recovered",IF(SUM($W69)&gt;0,"Partial",IF($U69="Closed","Closed Shortfall","Pending")))))))))</f>
        <v/>
      </c>
      <c r="AA69" s="7">
        <f>IF($A69="","",IF($T69&lt;&gt;"Manufacturer","",IFERROR(IF($X69&lt;&gt;"",MAX(0,$X69-IF($I69&lt;&gt;"",$I69,$E69)),IF(OR($U69="Closed",$U69="Denied"),"",MAX(0,Assumptions!$B$5-IF($I69&lt;&gt;"",$I69,$E69)))),"")))</f>
        <v/>
      </c>
      <c r="AB69" s="24">
        <f>IF($A69="","",IF(AND($T69="Manufacturer",OR($Z69="Pending",$Z69="Partial",$Z69="Not Filed"),$AA69&lt;&gt;"",$AA69&gt;Assumptions!$B$6),"Check Claim",""))</f>
        <v/>
      </c>
    </row>
    <row r="70" ht="30" customHeight="1">
      <c r="A70" s="17" t="n"/>
      <c r="B70" s="18" t="n"/>
      <c r="C70" s="18" t="n"/>
      <c r="D70" s="19" t="n"/>
      <c r="E70" s="39" t="n"/>
      <c r="F70" s="19" t="n"/>
      <c r="G70" s="18" t="n"/>
      <c r="H70" s="19" t="n"/>
      <c r="I70" s="39" t="n"/>
      <c r="J70" s="21" t="n"/>
      <c r="K70" s="19" t="n"/>
      <c r="L70" s="40" t="n"/>
      <c r="M70" s="42">
        <f>IF($A70="","",IF(OR($J70="",$L70=""),"",IFERROR($J70*$L70,"")))</f>
        <v/>
      </c>
      <c r="N70" s="21" t="n"/>
      <c r="O70" s="42">
        <f>IF($A70="","",IFERROR(VLOOKUP($D70,Assumptions!$A$15:$B$24,2,FALSE),""))</f>
        <v/>
      </c>
      <c r="P70" s="42">
        <f>IF($A70="","",IF(OR($N70="",$O70=""),"",IFERROR($N70*$O70,"")))</f>
        <v/>
      </c>
      <c r="Q70" s="40" t="n"/>
      <c r="R70" s="42">
        <f>IF($A70="","",IF(COUNT($M70,$P70,$Q70)=0,"",SUM($M70,$P70,$Q70)))</f>
        <v/>
      </c>
      <c r="S70" s="40" t="n"/>
      <c r="T70" s="19" t="n"/>
      <c r="U70" s="19" t="n"/>
      <c r="V70" s="40" t="n"/>
      <c r="W70" s="40" t="n"/>
      <c r="X70" s="39" t="n"/>
      <c r="Y70" s="42">
        <f>IF($A70="","",IF(AND($V70="",$W70=""),"",IFERROR(MAX(0,SUM($V70)-SUM($W70)),"")))</f>
        <v/>
      </c>
      <c r="Z70" s="26">
        <f>IF($A70="","",IF($T70="Customer","Customer Billable",IF($T70="Contractor","Contractor Cost",IF($T70="Pending Review","Review",IF($U70="Denied","Denied",IF($U70="Draft","Not Filed",IF(AND(SUM($V70)&gt;0,SUM($Y70)=0),"Recovered",IF(SUM($W70)&gt;0,"Partial",IF($U70="Closed","Closed Shortfall","Pending")))))))))</f>
        <v/>
      </c>
      <c r="AA70" s="11">
        <f>IF($A70="","",IF($T70&lt;&gt;"Manufacturer","",IFERROR(IF($X70&lt;&gt;"",MAX(0,$X70-IF($I70&lt;&gt;"",$I70,$E70)),IF(OR($U70="Closed",$U70="Denied"),"",MAX(0,Assumptions!$B$5-IF($I70&lt;&gt;"",$I70,$E70)))),"")))</f>
        <v/>
      </c>
      <c r="AB70" s="26">
        <f>IF($A70="","",IF(AND($T70="Manufacturer",OR($Z70="Pending",$Z70="Partial",$Z70="Not Filed"),$AA70&lt;&gt;"",$AA70&gt;Assumptions!$B$6),"Check Claim",""))</f>
        <v/>
      </c>
    </row>
    <row r="71" ht="30" customHeight="1">
      <c r="A71" s="17" t="n"/>
      <c r="B71" s="18" t="n"/>
      <c r="C71" s="18" t="n"/>
      <c r="D71" s="19" t="n"/>
      <c r="E71" s="39" t="n"/>
      <c r="F71" s="19" t="n"/>
      <c r="G71" s="18" t="n"/>
      <c r="H71" s="19" t="n"/>
      <c r="I71" s="39" t="n"/>
      <c r="J71" s="21" t="n"/>
      <c r="K71" s="19" t="n"/>
      <c r="L71" s="40" t="n"/>
      <c r="M71" s="41">
        <f>IF($A71="","",IF(OR($J71="",$L71=""),"",IFERROR($J71*$L71,"")))</f>
        <v/>
      </c>
      <c r="N71" s="21" t="n"/>
      <c r="O71" s="41">
        <f>IF($A71="","",IFERROR(VLOOKUP($D71,Assumptions!$A$15:$B$24,2,FALSE),""))</f>
        <v/>
      </c>
      <c r="P71" s="41">
        <f>IF($A71="","",IF(OR($N71="",$O71=""),"",IFERROR($N71*$O71,"")))</f>
        <v/>
      </c>
      <c r="Q71" s="40" t="n"/>
      <c r="R71" s="41">
        <f>IF($A71="","",IF(COUNT($M71,$P71,$Q71)=0,"",SUM($M71,$P71,$Q71)))</f>
        <v/>
      </c>
      <c r="S71" s="40" t="n"/>
      <c r="T71" s="19" t="n"/>
      <c r="U71" s="19" t="n"/>
      <c r="V71" s="40" t="n"/>
      <c r="W71" s="40" t="n"/>
      <c r="X71" s="39" t="n"/>
      <c r="Y71" s="41">
        <f>IF($A71="","",IF(AND($V71="",$W71=""),"",IFERROR(MAX(0,SUM($V71)-SUM($W71)),"")))</f>
        <v/>
      </c>
      <c r="Z71" s="24">
        <f>IF($A71="","",IF($T71="Customer","Customer Billable",IF($T71="Contractor","Contractor Cost",IF($T71="Pending Review","Review",IF($U71="Denied","Denied",IF($U71="Draft","Not Filed",IF(AND(SUM($V71)&gt;0,SUM($Y71)=0),"Recovered",IF(SUM($W71)&gt;0,"Partial",IF($U71="Closed","Closed Shortfall","Pending")))))))))</f>
        <v/>
      </c>
      <c r="AA71" s="7">
        <f>IF($A71="","",IF($T71&lt;&gt;"Manufacturer","",IFERROR(IF($X71&lt;&gt;"",MAX(0,$X71-IF($I71&lt;&gt;"",$I71,$E71)),IF(OR($U71="Closed",$U71="Denied"),"",MAX(0,Assumptions!$B$5-IF($I71&lt;&gt;"",$I71,$E71)))),"")))</f>
        <v/>
      </c>
      <c r="AB71" s="24">
        <f>IF($A71="","",IF(AND($T71="Manufacturer",OR($Z71="Pending",$Z71="Partial",$Z71="Not Filed"),$AA71&lt;&gt;"",$AA71&gt;Assumptions!$B$6),"Check Claim",""))</f>
        <v/>
      </c>
    </row>
    <row r="72" ht="30" customHeight="1">
      <c r="A72" s="17" t="n"/>
      <c r="B72" s="18" t="n"/>
      <c r="C72" s="18" t="n"/>
      <c r="D72" s="19" t="n"/>
      <c r="E72" s="39" t="n"/>
      <c r="F72" s="19" t="n"/>
      <c r="G72" s="18" t="n"/>
      <c r="H72" s="19" t="n"/>
      <c r="I72" s="39" t="n"/>
      <c r="J72" s="21" t="n"/>
      <c r="K72" s="19" t="n"/>
      <c r="L72" s="40" t="n"/>
      <c r="M72" s="42">
        <f>IF($A72="","",IF(OR($J72="",$L72=""),"",IFERROR($J72*$L72,"")))</f>
        <v/>
      </c>
      <c r="N72" s="21" t="n"/>
      <c r="O72" s="42">
        <f>IF($A72="","",IFERROR(VLOOKUP($D72,Assumptions!$A$15:$B$24,2,FALSE),""))</f>
        <v/>
      </c>
      <c r="P72" s="42">
        <f>IF($A72="","",IF(OR($N72="",$O72=""),"",IFERROR($N72*$O72,"")))</f>
        <v/>
      </c>
      <c r="Q72" s="40" t="n"/>
      <c r="R72" s="42">
        <f>IF($A72="","",IF(COUNT($M72,$P72,$Q72)=0,"",SUM($M72,$P72,$Q72)))</f>
        <v/>
      </c>
      <c r="S72" s="40" t="n"/>
      <c r="T72" s="19" t="n"/>
      <c r="U72" s="19" t="n"/>
      <c r="V72" s="40" t="n"/>
      <c r="W72" s="40" t="n"/>
      <c r="X72" s="39" t="n"/>
      <c r="Y72" s="42">
        <f>IF($A72="","",IF(AND($V72="",$W72=""),"",IFERROR(MAX(0,SUM($V72)-SUM($W72)),"")))</f>
        <v/>
      </c>
      <c r="Z72" s="26">
        <f>IF($A72="","",IF($T72="Customer","Customer Billable",IF($T72="Contractor","Contractor Cost",IF($T72="Pending Review","Review",IF($U72="Denied","Denied",IF($U72="Draft","Not Filed",IF(AND(SUM($V72)&gt;0,SUM($Y72)=0),"Recovered",IF(SUM($W72)&gt;0,"Partial",IF($U72="Closed","Closed Shortfall","Pending")))))))))</f>
        <v/>
      </c>
      <c r="AA72" s="11">
        <f>IF($A72="","",IF($T72&lt;&gt;"Manufacturer","",IFERROR(IF($X72&lt;&gt;"",MAX(0,$X72-IF($I72&lt;&gt;"",$I72,$E72)),IF(OR($U72="Closed",$U72="Denied"),"",MAX(0,Assumptions!$B$5-IF($I72&lt;&gt;"",$I72,$E72)))),"")))</f>
        <v/>
      </c>
      <c r="AB72" s="26">
        <f>IF($A72="","",IF(AND($T72="Manufacturer",OR($Z72="Pending",$Z72="Partial",$Z72="Not Filed"),$AA72&lt;&gt;"",$AA72&gt;Assumptions!$B$6),"Check Claim",""))</f>
        <v/>
      </c>
    </row>
    <row r="73" ht="30" customHeight="1">
      <c r="A73" s="17" t="n"/>
      <c r="B73" s="18" t="n"/>
      <c r="C73" s="18" t="n"/>
      <c r="D73" s="19" t="n"/>
      <c r="E73" s="39" t="n"/>
      <c r="F73" s="19" t="n"/>
      <c r="G73" s="18" t="n"/>
      <c r="H73" s="19" t="n"/>
      <c r="I73" s="39" t="n"/>
      <c r="J73" s="21" t="n"/>
      <c r="K73" s="19" t="n"/>
      <c r="L73" s="40" t="n"/>
      <c r="M73" s="41">
        <f>IF($A73="","",IF(OR($J73="",$L73=""),"",IFERROR($J73*$L73,"")))</f>
        <v/>
      </c>
      <c r="N73" s="21" t="n"/>
      <c r="O73" s="41">
        <f>IF($A73="","",IFERROR(VLOOKUP($D73,Assumptions!$A$15:$B$24,2,FALSE),""))</f>
        <v/>
      </c>
      <c r="P73" s="41">
        <f>IF($A73="","",IF(OR($N73="",$O73=""),"",IFERROR($N73*$O73,"")))</f>
        <v/>
      </c>
      <c r="Q73" s="40" t="n"/>
      <c r="R73" s="41">
        <f>IF($A73="","",IF(COUNT($M73,$P73,$Q73)=0,"",SUM($M73,$P73,$Q73)))</f>
        <v/>
      </c>
      <c r="S73" s="40" t="n"/>
      <c r="T73" s="19" t="n"/>
      <c r="U73" s="19" t="n"/>
      <c r="V73" s="40" t="n"/>
      <c r="W73" s="40" t="n"/>
      <c r="X73" s="39" t="n"/>
      <c r="Y73" s="41">
        <f>IF($A73="","",IF(AND($V73="",$W73=""),"",IFERROR(MAX(0,SUM($V73)-SUM($W73)),"")))</f>
        <v/>
      </c>
      <c r="Z73" s="24">
        <f>IF($A73="","",IF($T73="Customer","Customer Billable",IF($T73="Contractor","Contractor Cost",IF($T73="Pending Review","Review",IF($U73="Denied","Denied",IF($U73="Draft","Not Filed",IF(AND(SUM($V73)&gt;0,SUM($Y73)=0),"Recovered",IF(SUM($W73)&gt;0,"Partial",IF($U73="Closed","Closed Shortfall","Pending")))))))))</f>
        <v/>
      </c>
      <c r="AA73" s="7">
        <f>IF($A73="","",IF($T73&lt;&gt;"Manufacturer","",IFERROR(IF($X73&lt;&gt;"",MAX(0,$X73-IF($I73&lt;&gt;"",$I73,$E73)),IF(OR($U73="Closed",$U73="Denied"),"",MAX(0,Assumptions!$B$5-IF($I73&lt;&gt;"",$I73,$E73)))),"")))</f>
        <v/>
      </c>
      <c r="AB73" s="24">
        <f>IF($A73="","",IF(AND($T73="Manufacturer",OR($Z73="Pending",$Z73="Partial",$Z73="Not Filed"),$AA73&lt;&gt;"",$AA73&gt;Assumptions!$B$6),"Check Claim",""))</f>
        <v/>
      </c>
    </row>
    <row r="74" ht="30" customHeight="1">
      <c r="A74" s="17" t="n"/>
      <c r="B74" s="18" t="n"/>
      <c r="C74" s="18" t="n"/>
      <c r="D74" s="19" t="n"/>
      <c r="E74" s="39" t="n"/>
      <c r="F74" s="19" t="n"/>
      <c r="G74" s="18" t="n"/>
      <c r="H74" s="19" t="n"/>
      <c r="I74" s="39" t="n"/>
      <c r="J74" s="21" t="n"/>
      <c r="K74" s="19" t="n"/>
      <c r="L74" s="40" t="n"/>
      <c r="M74" s="42">
        <f>IF($A74="","",IF(OR($J74="",$L74=""),"",IFERROR($J74*$L74,"")))</f>
        <v/>
      </c>
      <c r="N74" s="21" t="n"/>
      <c r="O74" s="42">
        <f>IF($A74="","",IFERROR(VLOOKUP($D74,Assumptions!$A$15:$B$24,2,FALSE),""))</f>
        <v/>
      </c>
      <c r="P74" s="42">
        <f>IF($A74="","",IF(OR($N74="",$O74=""),"",IFERROR($N74*$O74,"")))</f>
        <v/>
      </c>
      <c r="Q74" s="40" t="n"/>
      <c r="R74" s="42">
        <f>IF($A74="","",IF(COUNT($M74,$P74,$Q74)=0,"",SUM($M74,$P74,$Q74)))</f>
        <v/>
      </c>
      <c r="S74" s="40" t="n"/>
      <c r="T74" s="19" t="n"/>
      <c r="U74" s="19" t="n"/>
      <c r="V74" s="40" t="n"/>
      <c r="W74" s="40" t="n"/>
      <c r="X74" s="39" t="n"/>
      <c r="Y74" s="42">
        <f>IF($A74="","",IF(AND($V74="",$W74=""),"",IFERROR(MAX(0,SUM($V74)-SUM($W74)),"")))</f>
        <v/>
      </c>
      <c r="Z74" s="26">
        <f>IF($A74="","",IF($T74="Customer","Customer Billable",IF($T74="Contractor","Contractor Cost",IF($T74="Pending Review","Review",IF($U74="Denied","Denied",IF($U74="Draft","Not Filed",IF(AND(SUM($V74)&gt;0,SUM($Y74)=0),"Recovered",IF(SUM($W74)&gt;0,"Partial",IF($U74="Closed","Closed Shortfall","Pending")))))))))</f>
        <v/>
      </c>
      <c r="AA74" s="11">
        <f>IF($A74="","",IF($T74&lt;&gt;"Manufacturer","",IFERROR(IF($X74&lt;&gt;"",MAX(0,$X74-IF($I74&lt;&gt;"",$I74,$E74)),IF(OR($U74="Closed",$U74="Denied"),"",MAX(0,Assumptions!$B$5-IF($I74&lt;&gt;"",$I74,$E74)))),"")))</f>
        <v/>
      </c>
      <c r="AB74" s="26">
        <f>IF($A74="","",IF(AND($T74="Manufacturer",OR($Z74="Pending",$Z74="Partial",$Z74="Not Filed"),$AA74&lt;&gt;"",$AA74&gt;Assumptions!$B$6),"Check Claim",""))</f>
        <v/>
      </c>
    </row>
    <row r="75" ht="30" customHeight="1">
      <c r="A75" s="17" t="n"/>
      <c r="B75" s="18" t="n"/>
      <c r="C75" s="18" t="n"/>
      <c r="D75" s="19" t="n"/>
      <c r="E75" s="39" t="n"/>
      <c r="F75" s="19" t="n"/>
      <c r="G75" s="18" t="n"/>
      <c r="H75" s="19" t="n"/>
      <c r="I75" s="39" t="n"/>
      <c r="J75" s="21" t="n"/>
      <c r="K75" s="19" t="n"/>
      <c r="L75" s="40" t="n"/>
      <c r="M75" s="41">
        <f>IF($A75="","",IF(OR($J75="",$L75=""),"",IFERROR($J75*$L75,"")))</f>
        <v/>
      </c>
      <c r="N75" s="21" t="n"/>
      <c r="O75" s="41">
        <f>IF($A75="","",IFERROR(VLOOKUP($D75,Assumptions!$A$15:$B$24,2,FALSE),""))</f>
        <v/>
      </c>
      <c r="P75" s="41">
        <f>IF($A75="","",IF(OR($N75="",$O75=""),"",IFERROR($N75*$O75,"")))</f>
        <v/>
      </c>
      <c r="Q75" s="40" t="n"/>
      <c r="R75" s="41">
        <f>IF($A75="","",IF(COUNT($M75,$P75,$Q75)=0,"",SUM($M75,$P75,$Q75)))</f>
        <v/>
      </c>
      <c r="S75" s="40" t="n"/>
      <c r="T75" s="19" t="n"/>
      <c r="U75" s="19" t="n"/>
      <c r="V75" s="40" t="n"/>
      <c r="W75" s="40" t="n"/>
      <c r="X75" s="39" t="n"/>
      <c r="Y75" s="41">
        <f>IF($A75="","",IF(AND($V75="",$W75=""),"",IFERROR(MAX(0,SUM($V75)-SUM($W75)),"")))</f>
        <v/>
      </c>
      <c r="Z75" s="24">
        <f>IF($A75="","",IF($T75="Customer","Customer Billable",IF($T75="Contractor","Contractor Cost",IF($T75="Pending Review","Review",IF($U75="Denied","Denied",IF($U75="Draft","Not Filed",IF(AND(SUM($V75)&gt;0,SUM($Y75)=0),"Recovered",IF(SUM($W75)&gt;0,"Partial",IF($U75="Closed","Closed Shortfall","Pending")))))))))</f>
        <v/>
      </c>
      <c r="AA75" s="7">
        <f>IF($A75="","",IF($T75&lt;&gt;"Manufacturer","",IFERROR(IF($X75&lt;&gt;"",MAX(0,$X75-IF($I75&lt;&gt;"",$I75,$E75)),IF(OR($U75="Closed",$U75="Denied"),"",MAX(0,Assumptions!$B$5-IF($I75&lt;&gt;"",$I75,$E75)))),"")))</f>
        <v/>
      </c>
      <c r="AB75" s="24">
        <f>IF($A75="","",IF(AND($T75="Manufacturer",OR($Z75="Pending",$Z75="Partial",$Z75="Not Filed"),$AA75&lt;&gt;"",$AA75&gt;Assumptions!$B$6),"Check Claim",""))</f>
        <v/>
      </c>
    </row>
    <row r="76" ht="30" customHeight="1">
      <c r="A76" s="17" t="n"/>
      <c r="B76" s="18" t="n"/>
      <c r="C76" s="18" t="n"/>
      <c r="D76" s="19" t="n"/>
      <c r="E76" s="39" t="n"/>
      <c r="F76" s="19" t="n"/>
      <c r="G76" s="18" t="n"/>
      <c r="H76" s="19" t="n"/>
      <c r="I76" s="39" t="n"/>
      <c r="J76" s="21" t="n"/>
      <c r="K76" s="19" t="n"/>
      <c r="L76" s="40" t="n"/>
      <c r="M76" s="42">
        <f>IF($A76="","",IF(OR($J76="",$L76=""),"",IFERROR($J76*$L76,"")))</f>
        <v/>
      </c>
      <c r="N76" s="21" t="n"/>
      <c r="O76" s="42">
        <f>IF($A76="","",IFERROR(VLOOKUP($D76,Assumptions!$A$15:$B$24,2,FALSE),""))</f>
        <v/>
      </c>
      <c r="P76" s="42">
        <f>IF($A76="","",IF(OR($N76="",$O76=""),"",IFERROR($N76*$O76,"")))</f>
        <v/>
      </c>
      <c r="Q76" s="40" t="n"/>
      <c r="R76" s="42">
        <f>IF($A76="","",IF(COUNT($M76,$P76,$Q76)=0,"",SUM($M76,$P76,$Q76)))</f>
        <v/>
      </c>
      <c r="S76" s="40" t="n"/>
      <c r="T76" s="19" t="n"/>
      <c r="U76" s="19" t="n"/>
      <c r="V76" s="40" t="n"/>
      <c r="W76" s="40" t="n"/>
      <c r="X76" s="39" t="n"/>
      <c r="Y76" s="42">
        <f>IF($A76="","",IF(AND($V76="",$W76=""),"",IFERROR(MAX(0,SUM($V76)-SUM($W76)),"")))</f>
        <v/>
      </c>
      <c r="Z76" s="26">
        <f>IF($A76="","",IF($T76="Customer","Customer Billable",IF($T76="Contractor","Contractor Cost",IF($T76="Pending Review","Review",IF($U76="Denied","Denied",IF($U76="Draft","Not Filed",IF(AND(SUM($V76)&gt;0,SUM($Y76)=0),"Recovered",IF(SUM($W76)&gt;0,"Partial",IF($U76="Closed","Closed Shortfall","Pending")))))))))</f>
        <v/>
      </c>
      <c r="AA76" s="11">
        <f>IF($A76="","",IF($T76&lt;&gt;"Manufacturer","",IFERROR(IF($X76&lt;&gt;"",MAX(0,$X76-IF($I76&lt;&gt;"",$I76,$E76)),IF(OR($U76="Closed",$U76="Denied"),"",MAX(0,Assumptions!$B$5-IF($I76&lt;&gt;"",$I76,$E76)))),"")))</f>
        <v/>
      </c>
      <c r="AB76" s="26">
        <f>IF($A76="","",IF(AND($T76="Manufacturer",OR($Z76="Pending",$Z76="Partial",$Z76="Not Filed"),$AA76&lt;&gt;"",$AA76&gt;Assumptions!$B$6),"Check Claim",""))</f>
        <v/>
      </c>
    </row>
    <row r="77" ht="30" customHeight="1">
      <c r="A77" s="17" t="n"/>
      <c r="B77" s="18" t="n"/>
      <c r="C77" s="18" t="n"/>
      <c r="D77" s="19" t="n"/>
      <c r="E77" s="39" t="n"/>
      <c r="F77" s="19" t="n"/>
      <c r="G77" s="18" t="n"/>
      <c r="H77" s="19" t="n"/>
      <c r="I77" s="39" t="n"/>
      <c r="J77" s="21" t="n"/>
      <c r="K77" s="19" t="n"/>
      <c r="L77" s="40" t="n"/>
      <c r="M77" s="41">
        <f>IF($A77="","",IF(OR($J77="",$L77=""),"",IFERROR($J77*$L77,"")))</f>
        <v/>
      </c>
      <c r="N77" s="21" t="n"/>
      <c r="O77" s="41">
        <f>IF($A77="","",IFERROR(VLOOKUP($D77,Assumptions!$A$15:$B$24,2,FALSE),""))</f>
        <v/>
      </c>
      <c r="P77" s="41">
        <f>IF($A77="","",IF(OR($N77="",$O77=""),"",IFERROR($N77*$O77,"")))</f>
        <v/>
      </c>
      <c r="Q77" s="40" t="n"/>
      <c r="R77" s="41">
        <f>IF($A77="","",IF(COUNT($M77,$P77,$Q77)=0,"",SUM($M77,$P77,$Q77)))</f>
        <v/>
      </c>
      <c r="S77" s="40" t="n"/>
      <c r="T77" s="19" t="n"/>
      <c r="U77" s="19" t="n"/>
      <c r="V77" s="40" t="n"/>
      <c r="W77" s="40" t="n"/>
      <c r="X77" s="39" t="n"/>
      <c r="Y77" s="41">
        <f>IF($A77="","",IF(AND($V77="",$W77=""),"",IFERROR(MAX(0,SUM($V77)-SUM($W77)),"")))</f>
        <v/>
      </c>
      <c r="Z77" s="24">
        <f>IF($A77="","",IF($T77="Customer","Customer Billable",IF($T77="Contractor","Contractor Cost",IF($T77="Pending Review","Review",IF($U77="Denied","Denied",IF($U77="Draft","Not Filed",IF(AND(SUM($V77)&gt;0,SUM($Y77)=0),"Recovered",IF(SUM($W77)&gt;0,"Partial",IF($U77="Closed","Closed Shortfall","Pending")))))))))</f>
        <v/>
      </c>
      <c r="AA77" s="7">
        <f>IF($A77="","",IF($T77&lt;&gt;"Manufacturer","",IFERROR(IF($X77&lt;&gt;"",MAX(0,$X77-IF($I77&lt;&gt;"",$I77,$E77)),IF(OR($U77="Closed",$U77="Denied"),"",MAX(0,Assumptions!$B$5-IF($I77&lt;&gt;"",$I77,$E77)))),"")))</f>
        <v/>
      </c>
      <c r="AB77" s="24">
        <f>IF($A77="","",IF(AND($T77="Manufacturer",OR($Z77="Pending",$Z77="Partial",$Z77="Not Filed"),$AA77&lt;&gt;"",$AA77&gt;Assumptions!$B$6),"Check Claim",""))</f>
        <v/>
      </c>
    </row>
    <row r="78" ht="30" customHeight="1">
      <c r="A78" s="17" t="n"/>
      <c r="B78" s="18" t="n"/>
      <c r="C78" s="18" t="n"/>
      <c r="D78" s="19" t="n"/>
      <c r="E78" s="39" t="n"/>
      <c r="F78" s="19" t="n"/>
      <c r="G78" s="18" t="n"/>
      <c r="H78" s="19" t="n"/>
      <c r="I78" s="39" t="n"/>
      <c r="J78" s="21" t="n"/>
      <c r="K78" s="19" t="n"/>
      <c r="L78" s="40" t="n"/>
      <c r="M78" s="42">
        <f>IF($A78="","",IF(OR($J78="",$L78=""),"",IFERROR($J78*$L78,"")))</f>
        <v/>
      </c>
      <c r="N78" s="21" t="n"/>
      <c r="O78" s="42">
        <f>IF($A78="","",IFERROR(VLOOKUP($D78,Assumptions!$A$15:$B$24,2,FALSE),""))</f>
        <v/>
      </c>
      <c r="P78" s="42">
        <f>IF($A78="","",IF(OR($N78="",$O78=""),"",IFERROR($N78*$O78,"")))</f>
        <v/>
      </c>
      <c r="Q78" s="40" t="n"/>
      <c r="R78" s="42">
        <f>IF($A78="","",IF(COUNT($M78,$P78,$Q78)=0,"",SUM($M78,$P78,$Q78)))</f>
        <v/>
      </c>
      <c r="S78" s="40" t="n"/>
      <c r="T78" s="19" t="n"/>
      <c r="U78" s="19" t="n"/>
      <c r="V78" s="40" t="n"/>
      <c r="W78" s="40" t="n"/>
      <c r="X78" s="39" t="n"/>
      <c r="Y78" s="42">
        <f>IF($A78="","",IF(AND($V78="",$W78=""),"",IFERROR(MAX(0,SUM($V78)-SUM($W78)),"")))</f>
        <v/>
      </c>
      <c r="Z78" s="26">
        <f>IF($A78="","",IF($T78="Customer","Customer Billable",IF($T78="Contractor","Contractor Cost",IF($T78="Pending Review","Review",IF($U78="Denied","Denied",IF($U78="Draft","Not Filed",IF(AND(SUM($V78)&gt;0,SUM($Y78)=0),"Recovered",IF(SUM($W78)&gt;0,"Partial",IF($U78="Closed","Closed Shortfall","Pending")))))))))</f>
        <v/>
      </c>
      <c r="AA78" s="11">
        <f>IF($A78="","",IF($T78&lt;&gt;"Manufacturer","",IFERROR(IF($X78&lt;&gt;"",MAX(0,$X78-IF($I78&lt;&gt;"",$I78,$E78)),IF(OR($U78="Closed",$U78="Denied"),"",MAX(0,Assumptions!$B$5-IF($I78&lt;&gt;"",$I78,$E78)))),"")))</f>
        <v/>
      </c>
      <c r="AB78" s="26">
        <f>IF($A78="","",IF(AND($T78="Manufacturer",OR($Z78="Pending",$Z78="Partial",$Z78="Not Filed"),$AA78&lt;&gt;"",$AA78&gt;Assumptions!$B$6),"Check Claim",""))</f>
        <v/>
      </c>
    </row>
    <row r="79" ht="30" customHeight="1">
      <c r="A79" s="17" t="n"/>
      <c r="B79" s="18" t="n"/>
      <c r="C79" s="18" t="n"/>
      <c r="D79" s="19" t="n"/>
      <c r="E79" s="39" t="n"/>
      <c r="F79" s="19" t="n"/>
      <c r="G79" s="18" t="n"/>
      <c r="H79" s="19" t="n"/>
      <c r="I79" s="39" t="n"/>
      <c r="J79" s="21" t="n"/>
      <c r="K79" s="19" t="n"/>
      <c r="L79" s="40" t="n"/>
      <c r="M79" s="41">
        <f>IF($A79="","",IF(OR($J79="",$L79=""),"",IFERROR($J79*$L79,"")))</f>
        <v/>
      </c>
      <c r="N79" s="21" t="n"/>
      <c r="O79" s="41">
        <f>IF($A79="","",IFERROR(VLOOKUP($D79,Assumptions!$A$15:$B$24,2,FALSE),""))</f>
        <v/>
      </c>
      <c r="P79" s="41">
        <f>IF($A79="","",IF(OR($N79="",$O79=""),"",IFERROR($N79*$O79,"")))</f>
        <v/>
      </c>
      <c r="Q79" s="40" t="n"/>
      <c r="R79" s="41">
        <f>IF($A79="","",IF(COUNT($M79,$P79,$Q79)=0,"",SUM($M79,$P79,$Q79)))</f>
        <v/>
      </c>
      <c r="S79" s="40" t="n"/>
      <c r="T79" s="19" t="n"/>
      <c r="U79" s="19" t="n"/>
      <c r="V79" s="40" t="n"/>
      <c r="W79" s="40" t="n"/>
      <c r="X79" s="39" t="n"/>
      <c r="Y79" s="41">
        <f>IF($A79="","",IF(AND($V79="",$W79=""),"",IFERROR(MAX(0,SUM($V79)-SUM($W79)),"")))</f>
        <v/>
      </c>
      <c r="Z79" s="24">
        <f>IF($A79="","",IF($T79="Customer","Customer Billable",IF($T79="Contractor","Contractor Cost",IF($T79="Pending Review","Review",IF($U79="Denied","Denied",IF($U79="Draft","Not Filed",IF(AND(SUM($V79)&gt;0,SUM($Y79)=0),"Recovered",IF(SUM($W79)&gt;0,"Partial",IF($U79="Closed","Closed Shortfall","Pending")))))))))</f>
        <v/>
      </c>
      <c r="AA79" s="7">
        <f>IF($A79="","",IF($T79&lt;&gt;"Manufacturer","",IFERROR(IF($X79&lt;&gt;"",MAX(0,$X79-IF($I79&lt;&gt;"",$I79,$E79)),IF(OR($U79="Closed",$U79="Denied"),"",MAX(0,Assumptions!$B$5-IF($I79&lt;&gt;"",$I79,$E79)))),"")))</f>
        <v/>
      </c>
      <c r="AB79" s="24">
        <f>IF($A79="","",IF(AND($T79="Manufacturer",OR($Z79="Pending",$Z79="Partial",$Z79="Not Filed"),$AA79&lt;&gt;"",$AA79&gt;Assumptions!$B$6),"Check Claim",""))</f>
        <v/>
      </c>
    </row>
    <row r="80" ht="30" customHeight="1">
      <c r="A80" s="17" t="n"/>
      <c r="B80" s="18" t="n"/>
      <c r="C80" s="18" t="n"/>
      <c r="D80" s="19" t="n"/>
      <c r="E80" s="39" t="n"/>
      <c r="F80" s="19" t="n"/>
      <c r="G80" s="18" t="n"/>
      <c r="H80" s="19" t="n"/>
      <c r="I80" s="39" t="n"/>
      <c r="J80" s="21" t="n"/>
      <c r="K80" s="19" t="n"/>
      <c r="L80" s="40" t="n"/>
      <c r="M80" s="42">
        <f>IF($A80="","",IF(OR($J80="",$L80=""),"",IFERROR($J80*$L80,"")))</f>
        <v/>
      </c>
      <c r="N80" s="21" t="n"/>
      <c r="O80" s="42">
        <f>IF($A80="","",IFERROR(VLOOKUP($D80,Assumptions!$A$15:$B$24,2,FALSE),""))</f>
        <v/>
      </c>
      <c r="P80" s="42">
        <f>IF($A80="","",IF(OR($N80="",$O80=""),"",IFERROR($N80*$O80,"")))</f>
        <v/>
      </c>
      <c r="Q80" s="40" t="n"/>
      <c r="R80" s="42">
        <f>IF($A80="","",IF(COUNT($M80,$P80,$Q80)=0,"",SUM($M80,$P80,$Q80)))</f>
        <v/>
      </c>
      <c r="S80" s="40" t="n"/>
      <c r="T80" s="19" t="n"/>
      <c r="U80" s="19" t="n"/>
      <c r="V80" s="40" t="n"/>
      <c r="W80" s="40" t="n"/>
      <c r="X80" s="39" t="n"/>
      <c r="Y80" s="42">
        <f>IF($A80="","",IF(AND($V80="",$W80=""),"",IFERROR(MAX(0,SUM($V80)-SUM($W80)),"")))</f>
        <v/>
      </c>
      <c r="Z80" s="26">
        <f>IF($A80="","",IF($T80="Customer","Customer Billable",IF($T80="Contractor","Contractor Cost",IF($T80="Pending Review","Review",IF($U80="Denied","Denied",IF($U80="Draft","Not Filed",IF(AND(SUM($V80)&gt;0,SUM($Y80)=0),"Recovered",IF(SUM($W80)&gt;0,"Partial",IF($U80="Closed","Closed Shortfall","Pending")))))))))</f>
        <v/>
      </c>
      <c r="AA80" s="11">
        <f>IF($A80="","",IF($T80&lt;&gt;"Manufacturer","",IFERROR(IF($X80&lt;&gt;"",MAX(0,$X80-IF($I80&lt;&gt;"",$I80,$E80)),IF(OR($U80="Closed",$U80="Denied"),"",MAX(0,Assumptions!$B$5-IF($I80&lt;&gt;"",$I80,$E80)))),"")))</f>
        <v/>
      </c>
      <c r="AB80" s="26">
        <f>IF($A80="","",IF(AND($T80="Manufacturer",OR($Z80="Pending",$Z80="Partial",$Z80="Not Filed"),$AA80&lt;&gt;"",$AA80&gt;Assumptions!$B$6),"Check Claim",""))</f>
        <v/>
      </c>
    </row>
    <row r="81" ht="30" customHeight="1">
      <c r="A81" s="17" t="n"/>
      <c r="B81" s="18" t="n"/>
      <c r="C81" s="18" t="n"/>
      <c r="D81" s="19" t="n"/>
      <c r="E81" s="39" t="n"/>
      <c r="F81" s="19" t="n"/>
      <c r="G81" s="18" t="n"/>
      <c r="H81" s="19" t="n"/>
      <c r="I81" s="39" t="n"/>
      <c r="J81" s="21" t="n"/>
      <c r="K81" s="19" t="n"/>
      <c r="L81" s="40" t="n"/>
      <c r="M81" s="41">
        <f>IF($A81="","",IF(OR($J81="",$L81=""),"",IFERROR($J81*$L81,"")))</f>
        <v/>
      </c>
      <c r="N81" s="21" t="n"/>
      <c r="O81" s="41">
        <f>IF($A81="","",IFERROR(VLOOKUP($D81,Assumptions!$A$15:$B$24,2,FALSE),""))</f>
        <v/>
      </c>
      <c r="P81" s="41">
        <f>IF($A81="","",IF(OR($N81="",$O81=""),"",IFERROR($N81*$O81,"")))</f>
        <v/>
      </c>
      <c r="Q81" s="40" t="n"/>
      <c r="R81" s="41">
        <f>IF($A81="","",IF(COUNT($M81,$P81,$Q81)=0,"",SUM($M81,$P81,$Q81)))</f>
        <v/>
      </c>
      <c r="S81" s="40" t="n"/>
      <c r="T81" s="19" t="n"/>
      <c r="U81" s="19" t="n"/>
      <c r="V81" s="40" t="n"/>
      <c r="W81" s="40" t="n"/>
      <c r="X81" s="39" t="n"/>
      <c r="Y81" s="41">
        <f>IF($A81="","",IF(AND($V81="",$W81=""),"",IFERROR(MAX(0,SUM($V81)-SUM($W81)),"")))</f>
        <v/>
      </c>
      <c r="Z81" s="24">
        <f>IF($A81="","",IF($T81="Customer","Customer Billable",IF($T81="Contractor","Contractor Cost",IF($T81="Pending Review","Review",IF($U81="Denied","Denied",IF($U81="Draft","Not Filed",IF(AND(SUM($V81)&gt;0,SUM($Y81)=0),"Recovered",IF(SUM($W81)&gt;0,"Partial",IF($U81="Closed","Closed Shortfall","Pending")))))))))</f>
        <v/>
      </c>
      <c r="AA81" s="7">
        <f>IF($A81="","",IF($T81&lt;&gt;"Manufacturer","",IFERROR(IF($X81&lt;&gt;"",MAX(0,$X81-IF($I81&lt;&gt;"",$I81,$E81)),IF(OR($U81="Closed",$U81="Denied"),"",MAX(0,Assumptions!$B$5-IF($I81&lt;&gt;"",$I81,$E81)))),"")))</f>
        <v/>
      </c>
      <c r="AB81" s="24">
        <f>IF($A81="","",IF(AND($T81="Manufacturer",OR($Z81="Pending",$Z81="Partial",$Z81="Not Filed"),$AA81&lt;&gt;"",$AA81&gt;Assumptions!$B$6),"Check Claim",""))</f>
        <v/>
      </c>
    </row>
    <row r="82" ht="30" customHeight="1">
      <c r="A82" s="17" t="n"/>
      <c r="B82" s="18" t="n"/>
      <c r="C82" s="18" t="n"/>
      <c r="D82" s="19" t="n"/>
      <c r="E82" s="39" t="n"/>
      <c r="F82" s="19" t="n"/>
      <c r="G82" s="18" t="n"/>
      <c r="H82" s="19" t="n"/>
      <c r="I82" s="39" t="n"/>
      <c r="J82" s="21" t="n"/>
      <c r="K82" s="19" t="n"/>
      <c r="L82" s="40" t="n"/>
      <c r="M82" s="42">
        <f>IF($A82="","",IF(OR($J82="",$L82=""),"",IFERROR($J82*$L82,"")))</f>
        <v/>
      </c>
      <c r="N82" s="21" t="n"/>
      <c r="O82" s="42">
        <f>IF($A82="","",IFERROR(VLOOKUP($D82,Assumptions!$A$15:$B$24,2,FALSE),""))</f>
        <v/>
      </c>
      <c r="P82" s="42">
        <f>IF($A82="","",IF(OR($N82="",$O82=""),"",IFERROR($N82*$O82,"")))</f>
        <v/>
      </c>
      <c r="Q82" s="40" t="n"/>
      <c r="R82" s="42">
        <f>IF($A82="","",IF(COUNT($M82,$P82,$Q82)=0,"",SUM($M82,$P82,$Q82)))</f>
        <v/>
      </c>
      <c r="S82" s="40" t="n"/>
      <c r="T82" s="19" t="n"/>
      <c r="U82" s="19" t="n"/>
      <c r="V82" s="40" t="n"/>
      <c r="W82" s="40" t="n"/>
      <c r="X82" s="39" t="n"/>
      <c r="Y82" s="42">
        <f>IF($A82="","",IF(AND($V82="",$W82=""),"",IFERROR(MAX(0,SUM($V82)-SUM($W82)),"")))</f>
        <v/>
      </c>
      <c r="Z82" s="26">
        <f>IF($A82="","",IF($T82="Customer","Customer Billable",IF($T82="Contractor","Contractor Cost",IF($T82="Pending Review","Review",IF($U82="Denied","Denied",IF($U82="Draft","Not Filed",IF(AND(SUM($V82)&gt;0,SUM($Y82)=0),"Recovered",IF(SUM($W82)&gt;0,"Partial",IF($U82="Closed","Closed Shortfall","Pending")))))))))</f>
        <v/>
      </c>
      <c r="AA82" s="11">
        <f>IF($A82="","",IF($T82&lt;&gt;"Manufacturer","",IFERROR(IF($X82&lt;&gt;"",MAX(0,$X82-IF($I82&lt;&gt;"",$I82,$E82)),IF(OR($U82="Closed",$U82="Denied"),"",MAX(0,Assumptions!$B$5-IF($I82&lt;&gt;"",$I82,$E82)))),"")))</f>
        <v/>
      </c>
      <c r="AB82" s="26">
        <f>IF($A82="","",IF(AND($T82="Manufacturer",OR($Z82="Pending",$Z82="Partial",$Z82="Not Filed"),$AA82&lt;&gt;"",$AA82&gt;Assumptions!$B$6),"Check Claim",""))</f>
        <v/>
      </c>
    </row>
    <row r="83" ht="30" customHeight="1">
      <c r="A83" s="17" t="n"/>
      <c r="B83" s="18" t="n"/>
      <c r="C83" s="18" t="n"/>
      <c r="D83" s="19" t="n"/>
      <c r="E83" s="39" t="n"/>
      <c r="F83" s="19" t="n"/>
      <c r="G83" s="18" t="n"/>
      <c r="H83" s="19" t="n"/>
      <c r="I83" s="39" t="n"/>
      <c r="J83" s="21" t="n"/>
      <c r="K83" s="19" t="n"/>
      <c r="L83" s="40" t="n"/>
      <c r="M83" s="41">
        <f>IF($A83="","",IF(OR($J83="",$L83=""),"",IFERROR($J83*$L83,"")))</f>
        <v/>
      </c>
      <c r="N83" s="21" t="n"/>
      <c r="O83" s="41">
        <f>IF($A83="","",IFERROR(VLOOKUP($D83,Assumptions!$A$15:$B$24,2,FALSE),""))</f>
        <v/>
      </c>
      <c r="P83" s="41">
        <f>IF($A83="","",IF(OR($N83="",$O83=""),"",IFERROR($N83*$O83,"")))</f>
        <v/>
      </c>
      <c r="Q83" s="40" t="n"/>
      <c r="R83" s="41">
        <f>IF($A83="","",IF(COUNT($M83,$P83,$Q83)=0,"",SUM($M83,$P83,$Q83)))</f>
        <v/>
      </c>
      <c r="S83" s="40" t="n"/>
      <c r="T83" s="19" t="n"/>
      <c r="U83" s="19" t="n"/>
      <c r="V83" s="40" t="n"/>
      <c r="W83" s="40" t="n"/>
      <c r="X83" s="39" t="n"/>
      <c r="Y83" s="41">
        <f>IF($A83="","",IF(AND($V83="",$W83=""),"",IFERROR(MAX(0,SUM($V83)-SUM($W83)),"")))</f>
        <v/>
      </c>
      <c r="Z83" s="24">
        <f>IF($A83="","",IF($T83="Customer","Customer Billable",IF($T83="Contractor","Contractor Cost",IF($T83="Pending Review","Review",IF($U83="Denied","Denied",IF($U83="Draft","Not Filed",IF(AND(SUM($V83)&gt;0,SUM($Y83)=0),"Recovered",IF(SUM($W83)&gt;0,"Partial",IF($U83="Closed","Closed Shortfall","Pending")))))))))</f>
        <v/>
      </c>
      <c r="AA83" s="7">
        <f>IF($A83="","",IF($T83&lt;&gt;"Manufacturer","",IFERROR(IF($X83&lt;&gt;"",MAX(0,$X83-IF($I83&lt;&gt;"",$I83,$E83)),IF(OR($U83="Closed",$U83="Denied"),"",MAX(0,Assumptions!$B$5-IF($I83&lt;&gt;"",$I83,$E83)))),"")))</f>
        <v/>
      </c>
      <c r="AB83" s="24">
        <f>IF($A83="","",IF(AND($T83="Manufacturer",OR($Z83="Pending",$Z83="Partial",$Z83="Not Filed"),$AA83&lt;&gt;"",$AA83&gt;Assumptions!$B$6),"Check Claim",""))</f>
        <v/>
      </c>
    </row>
    <row r="84" ht="30" customHeight="1">
      <c r="A84" s="17" t="n"/>
      <c r="B84" s="18" t="n"/>
      <c r="C84" s="18" t="n"/>
      <c r="D84" s="19" t="n"/>
      <c r="E84" s="39" t="n"/>
      <c r="F84" s="19" t="n"/>
      <c r="G84" s="18" t="n"/>
      <c r="H84" s="19" t="n"/>
      <c r="I84" s="39" t="n"/>
      <c r="J84" s="21" t="n"/>
      <c r="K84" s="19" t="n"/>
      <c r="L84" s="40" t="n"/>
      <c r="M84" s="42">
        <f>IF($A84="","",IF(OR($J84="",$L84=""),"",IFERROR($J84*$L84,"")))</f>
        <v/>
      </c>
      <c r="N84" s="21" t="n"/>
      <c r="O84" s="42">
        <f>IF($A84="","",IFERROR(VLOOKUP($D84,Assumptions!$A$15:$B$24,2,FALSE),""))</f>
        <v/>
      </c>
      <c r="P84" s="42">
        <f>IF($A84="","",IF(OR($N84="",$O84=""),"",IFERROR($N84*$O84,"")))</f>
        <v/>
      </c>
      <c r="Q84" s="40" t="n"/>
      <c r="R84" s="42">
        <f>IF($A84="","",IF(COUNT($M84,$P84,$Q84)=0,"",SUM($M84,$P84,$Q84)))</f>
        <v/>
      </c>
      <c r="S84" s="40" t="n"/>
      <c r="T84" s="19" t="n"/>
      <c r="U84" s="19" t="n"/>
      <c r="V84" s="40" t="n"/>
      <c r="W84" s="40" t="n"/>
      <c r="X84" s="39" t="n"/>
      <c r="Y84" s="42">
        <f>IF($A84="","",IF(AND($V84="",$W84=""),"",IFERROR(MAX(0,SUM($V84)-SUM($W84)),"")))</f>
        <v/>
      </c>
      <c r="Z84" s="26">
        <f>IF($A84="","",IF($T84="Customer","Customer Billable",IF($T84="Contractor","Contractor Cost",IF($T84="Pending Review","Review",IF($U84="Denied","Denied",IF($U84="Draft","Not Filed",IF(AND(SUM($V84)&gt;0,SUM($Y84)=0),"Recovered",IF(SUM($W84)&gt;0,"Partial",IF($U84="Closed","Closed Shortfall","Pending")))))))))</f>
        <v/>
      </c>
      <c r="AA84" s="11">
        <f>IF($A84="","",IF($T84&lt;&gt;"Manufacturer","",IFERROR(IF($X84&lt;&gt;"",MAX(0,$X84-IF($I84&lt;&gt;"",$I84,$E84)),IF(OR($U84="Closed",$U84="Denied"),"",MAX(0,Assumptions!$B$5-IF($I84&lt;&gt;"",$I84,$E84)))),"")))</f>
        <v/>
      </c>
      <c r="AB84" s="26">
        <f>IF($A84="","",IF(AND($T84="Manufacturer",OR($Z84="Pending",$Z84="Partial",$Z84="Not Filed"),$AA84&lt;&gt;"",$AA84&gt;Assumptions!$B$6),"Check Claim",""))</f>
        <v/>
      </c>
    </row>
    <row r="85" ht="30" customHeight="1">
      <c r="A85" s="17" t="n"/>
      <c r="B85" s="18" t="n"/>
      <c r="C85" s="18" t="n"/>
      <c r="D85" s="19" t="n"/>
      <c r="E85" s="39" t="n"/>
      <c r="F85" s="19" t="n"/>
      <c r="G85" s="18" t="n"/>
      <c r="H85" s="19" t="n"/>
      <c r="I85" s="39" t="n"/>
      <c r="J85" s="21" t="n"/>
      <c r="K85" s="19" t="n"/>
      <c r="L85" s="40" t="n"/>
      <c r="M85" s="41">
        <f>IF($A85="","",IF(OR($J85="",$L85=""),"",IFERROR($J85*$L85,"")))</f>
        <v/>
      </c>
      <c r="N85" s="21" t="n"/>
      <c r="O85" s="41">
        <f>IF($A85="","",IFERROR(VLOOKUP($D85,Assumptions!$A$15:$B$24,2,FALSE),""))</f>
        <v/>
      </c>
      <c r="P85" s="41">
        <f>IF($A85="","",IF(OR($N85="",$O85=""),"",IFERROR($N85*$O85,"")))</f>
        <v/>
      </c>
      <c r="Q85" s="40" t="n"/>
      <c r="R85" s="41">
        <f>IF($A85="","",IF(COUNT($M85,$P85,$Q85)=0,"",SUM($M85,$P85,$Q85)))</f>
        <v/>
      </c>
      <c r="S85" s="40" t="n"/>
      <c r="T85" s="19" t="n"/>
      <c r="U85" s="19" t="n"/>
      <c r="V85" s="40" t="n"/>
      <c r="W85" s="40" t="n"/>
      <c r="X85" s="39" t="n"/>
      <c r="Y85" s="41">
        <f>IF($A85="","",IF(AND($V85="",$W85=""),"",IFERROR(MAX(0,SUM($V85)-SUM($W85)),"")))</f>
        <v/>
      </c>
      <c r="Z85" s="24">
        <f>IF($A85="","",IF($T85="Customer","Customer Billable",IF($T85="Contractor","Contractor Cost",IF($T85="Pending Review","Review",IF($U85="Denied","Denied",IF($U85="Draft","Not Filed",IF(AND(SUM($V85)&gt;0,SUM($Y85)=0),"Recovered",IF(SUM($W85)&gt;0,"Partial",IF($U85="Closed","Closed Shortfall","Pending")))))))))</f>
        <v/>
      </c>
      <c r="AA85" s="7">
        <f>IF($A85="","",IF($T85&lt;&gt;"Manufacturer","",IFERROR(IF($X85&lt;&gt;"",MAX(0,$X85-IF($I85&lt;&gt;"",$I85,$E85)),IF(OR($U85="Closed",$U85="Denied"),"",MAX(0,Assumptions!$B$5-IF($I85&lt;&gt;"",$I85,$E85)))),"")))</f>
        <v/>
      </c>
      <c r="AB85" s="24">
        <f>IF($A85="","",IF(AND($T85="Manufacturer",OR($Z85="Pending",$Z85="Partial",$Z85="Not Filed"),$AA85&lt;&gt;"",$AA85&gt;Assumptions!$B$6),"Check Claim",""))</f>
        <v/>
      </c>
    </row>
    <row r="86" ht="30" customHeight="1">
      <c r="A86" s="17" t="n"/>
      <c r="B86" s="18" t="n"/>
      <c r="C86" s="18" t="n"/>
      <c r="D86" s="19" t="n"/>
      <c r="E86" s="39" t="n"/>
      <c r="F86" s="19" t="n"/>
      <c r="G86" s="18" t="n"/>
      <c r="H86" s="19" t="n"/>
      <c r="I86" s="39" t="n"/>
      <c r="J86" s="21" t="n"/>
      <c r="K86" s="19" t="n"/>
      <c r="L86" s="40" t="n"/>
      <c r="M86" s="42">
        <f>IF($A86="","",IF(OR($J86="",$L86=""),"",IFERROR($J86*$L86,"")))</f>
        <v/>
      </c>
      <c r="N86" s="21" t="n"/>
      <c r="O86" s="42">
        <f>IF($A86="","",IFERROR(VLOOKUP($D86,Assumptions!$A$15:$B$24,2,FALSE),""))</f>
        <v/>
      </c>
      <c r="P86" s="42">
        <f>IF($A86="","",IF(OR($N86="",$O86=""),"",IFERROR($N86*$O86,"")))</f>
        <v/>
      </c>
      <c r="Q86" s="40" t="n"/>
      <c r="R86" s="42">
        <f>IF($A86="","",IF(COUNT($M86,$P86,$Q86)=0,"",SUM($M86,$P86,$Q86)))</f>
        <v/>
      </c>
      <c r="S86" s="40" t="n"/>
      <c r="T86" s="19" t="n"/>
      <c r="U86" s="19" t="n"/>
      <c r="V86" s="40" t="n"/>
      <c r="W86" s="40" t="n"/>
      <c r="X86" s="39" t="n"/>
      <c r="Y86" s="42">
        <f>IF($A86="","",IF(AND($V86="",$W86=""),"",IFERROR(MAX(0,SUM($V86)-SUM($W86)),"")))</f>
        <v/>
      </c>
      <c r="Z86" s="26">
        <f>IF($A86="","",IF($T86="Customer","Customer Billable",IF($T86="Contractor","Contractor Cost",IF($T86="Pending Review","Review",IF($U86="Denied","Denied",IF($U86="Draft","Not Filed",IF(AND(SUM($V86)&gt;0,SUM($Y86)=0),"Recovered",IF(SUM($W86)&gt;0,"Partial",IF($U86="Closed","Closed Shortfall","Pending")))))))))</f>
        <v/>
      </c>
      <c r="AA86" s="11">
        <f>IF($A86="","",IF($T86&lt;&gt;"Manufacturer","",IFERROR(IF($X86&lt;&gt;"",MAX(0,$X86-IF($I86&lt;&gt;"",$I86,$E86)),IF(OR($U86="Closed",$U86="Denied"),"",MAX(0,Assumptions!$B$5-IF($I86&lt;&gt;"",$I86,$E86)))),"")))</f>
        <v/>
      </c>
      <c r="AB86" s="26">
        <f>IF($A86="","",IF(AND($T86="Manufacturer",OR($Z86="Pending",$Z86="Partial",$Z86="Not Filed"),$AA86&lt;&gt;"",$AA86&gt;Assumptions!$B$6),"Check Claim",""))</f>
        <v/>
      </c>
    </row>
    <row r="87" ht="30" customHeight="1">
      <c r="A87" s="17" t="n"/>
      <c r="B87" s="18" t="n"/>
      <c r="C87" s="18" t="n"/>
      <c r="D87" s="19" t="n"/>
      <c r="E87" s="39" t="n"/>
      <c r="F87" s="19" t="n"/>
      <c r="G87" s="18" t="n"/>
      <c r="H87" s="19" t="n"/>
      <c r="I87" s="39" t="n"/>
      <c r="J87" s="21" t="n"/>
      <c r="K87" s="19" t="n"/>
      <c r="L87" s="40" t="n"/>
      <c r="M87" s="41">
        <f>IF($A87="","",IF(OR($J87="",$L87=""),"",IFERROR($J87*$L87,"")))</f>
        <v/>
      </c>
      <c r="N87" s="21" t="n"/>
      <c r="O87" s="41">
        <f>IF($A87="","",IFERROR(VLOOKUP($D87,Assumptions!$A$15:$B$24,2,FALSE),""))</f>
        <v/>
      </c>
      <c r="P87" s="41">
        <f>IF($A87="","",IF(OR($N87="",$O87=""),"",IFERROR($N87*$O87,"")))</f>
        <v/>
      </c>
      <c r="Q87" s="40" t="n"/>
      <c r="R87" s="41">
        <f>IF($A87="","",IF(COUNT($M87,$P87,$Q87)=0,"",SUM($M87,$P87,$Q87)))</f>
        <v/>
      </c>
      <c r="S87" s="40" t="n"/>
      <c r="T87" s="19" t="n"/>
      <c r="U87" s="19" t="n"/>
      <c r="V87" s="40" t="n"/>
      <c r="W87" s="40" t="n"/>
      <c r="X87" s="39" t="n"/>
      <c r="Y87" s="41">
        <f>IF($A87="","",IF(AND($V87="",$W87=""),"",IFERROR(MAX(0,SUM($V87)-SUM($W87)),"")))</f>
        <v/>
      </c>
      <c r="Z87" s="24">
        <f>IF($A87="","",IF($T87="Customer","Customer Billable",IF($T87="Contractor","Contractor Cost",IF($T87="Pending Review","Review",IF($U87="Denied","Denied",IF($U87="Draft","Not Filed",IF(AND(SUM($V87)&gt;0,SUM($Y87)=0),"Recovered",IF(SUM($W87)&gt;0,"Partial",IF($U87="Closed","Closed Shortfall","Pending")))))))))</f>
        <v/>
      </c>
      <c r="AA87" s="7">
        <f>IF($A87="","",IF($T87&lt;&gt;"Manufacturer","",IFERROR(IF($X87&lt;&gt;"",MAX(0,$X87-IF($I87&lt;&gt;"",$I87,$E87)),IF(OR($U87="Closed",$U87="Denied"),"",MAX(0,Assumptions!$B$5-IF($I87&lt;&gt;"",$I87,$E87)))),"")))</f>
        <v/>
      </c>
      <c r="AB87" s="24">
        <f>IF($A87="","",IF(AND($T87="Manufacturer",OR($Z87="Pending",$Z87="Partial",$Z87="Not Filed"),$AA87&lt;&gt;"",$AA87&gt;Assumptions!$B$6),"Check Claim",""))</f>
        <v/>
      </c>
    </row>
    <row r="88" ht="30" customHeight="1">
      <c r="A88" s="17" t="n"/>
      <c r="B88" s="18" t="n"/>
      <c r="C88" s="18" t="n"/>
      <c r="D88" s="19" t="n"/>
      <c r="E88" s="39" t="n"/>
      <c r="F88" s="19" t="n"/>
      <c r="G88" s="18" t="n"/>
      <c r="H88" s="19" t="n"/>
      <c r="I88" s="39" t="n"/>
      <c r="J88" s="21" t="n"/>
      <c r="K88" s="19" t="n"/>
      <c r="L88" s="40" t="n"/>
      <c r="M88" s="42">
        <f>IF($A88="","",IF(OR($J88="",$L88=""),"",IFERROR($J88*$L88,"")))</f>
        <v/>
      </c>
      <c r="N88" s="21" t="n"/>
      <c r="O88" s="42">
        <f>IF($A88="","",IFERROR(VLOOKUP($D88,Assumptions!$A$15:$B$24,2,FALSE),""))</f>
        <v/>
      </c>
      <c r="P88" s="42">
        <f>IF($A88="","",IF(OR($N88="",$O88=""),"",IFERROR($N88*$O88,"")))</f>
        <v/>
      </c>
      <c r="Q88" s="40" t="n"/>
      <c r="R88" s="42">
        <f>IF($A88="","",IF(COUNT($M88,$P88,$Q88)=0,"",SUM($M88,$P88,$Q88)))</f>
        <v/>
      </c>
      <c r="S88" s="40" t="n"/>
      <c r="T88" s="19" t="n"/>
      <c r="U88" s="19" t="n"/>
      <c r="V88" s="40" t="n"/>
      <c r="W88" s="40" t="n"/>
      <c r="X88" s="39" t="n"/>
      <c r="Y88" s="42">
        <f>IF($A88="","",IF(AND($V88="",$W88=""),"",IFERROR(MAX(0,SUM($V88)-SUM($W88)),"")))</f>
        <v/>
      </c>
      <c r="Z88" s="26">
        <f>IF($A88="","",IF($T88="Customer","Customer Billable",IF($T88="Contractor","Contractor Cost",IF($T88="Pending Review","Review",IF($U88="Denied","Denied",IF($U88="Draft","Not Filed",IF(AND(SUM($V88)&gt;0,SUM($Y88)=0),"Recovered",IF(SUM($W88)&gt;0,"Partial",IF($U88="Closed","Closed Shortfall","Pending")))))))))</f>
        <v/>
      </c>
      <c r="AA88" s="11">
        <f>IF($A88="","",IF($T88&lt;&gt;"Manufacturer","",IFERROR(IF($X88&lt;&gt;"",MAX(0,$X88-IF($I88&lt;&gt;"",$I88,$E88)),IF(OR($U88="Closed",$U88="Denied"),"",MAX(0,Assumptions!$B$5-IF($I88&lt;&gt;"",$I88,$E88)))),"")))</f>
        <v/>
      </c>
      <c r="AB88" s="26">
        <f>IF($A88="","",IF(AND($T88="Manufacturer",OR($Z88="Pending",$Z88="Partial",$Z88="Not Filed"),$AA88&lt;&gt;"",$AA88&gt;Assumptions!$B$6),"Check Claim",""))</f>
        <v/>
      </c>
    </row>
    <row r="89" ht="30" customHeight="1">
      <c r="A89" s="17" t="n"/>
      <c r="B89" s="18" t="n"/>
      <c r="C89" s="18" t="n"/>
      <c r="D89" s="19" t="n"/>
      <c r="E89" s="39" t="n"/>
      <c r="F89" s="19" t="n"/>
      <c r="G89" s="18" t="n"/>
      <c r="H89" s="19" t="n"/>
      <c r="I89" s="39" t="n"/>
      <c r="J89" s="21" t="n"/>
      <c r="K89" s="19" t="n"/>
      <c r="L89" s="40" t="n"/>
      <c r="M89" s="41">
        <f>IF($A89="","",IF(OR($J89="",$L89=""),"",IFERROR($J89*$L89,"")))</f>
        <v/>
      </c>
      <c r="N89" s="21" t="n"/>
      <c r="O89" s="41">
        <f>IF($A89="","",IFERROR(VLOOKUP($D89,Assumptions!$A$15:$B$24,2,FALSE),""))</f>
        <v/>
      </c>
      <c r="P89" s="41">
        <f>IF($A89="","",IF(OR($N89="",$O89=""),"",IFERROR($N89*$O89,"")))</f>
        <v/>
      </c>
      <c r="Q89" s="40" t="n"/>
      <c r="R89" s="41">
        <f>IF($A89="","",IF(COUNT($M89,$P89,$Q89)=0,"",SUM($M89,$P89,$Q89)))</f>
        <v/>
      </c>
      <c r="S89" s="40" t="n"/>
      <c r="T89" s="19" t="n"/>
      <c r="U89" s="19" t="n"/>
      <c r="V89" s="40" t="n"/>
      <c r="W89" s="40" t="n"/>
      <c r="X89" s="39" t="n"/>
      <c r="Y89" s="41">
        <f>IF($A89="","",IF(AND($V89="",$W89=""),"",IFERROR(MAX(0,SUM($V89)-SUM($W89)),"")))</f>
        <v/>
      </c>
      <c r="Z89" s="24">
        <f>IF($A89="","",IF($T89="Customer","Customer Billable",IF($T89="Contractor","Contractor Cost",IF($T89="Pending Review","Review",IF($U89="Denied","Denied",IF($U89="Draft","Not Filed",IF(AND(SUM($V89)&gt;0,SUM($Y89)=0),"Recovered",IF(SUM($W89)&gt;0,"Partial",IF($U89="Closed","Closed Shortfall","Pending")))))))))</f>
        <v/>
      </c>
      <c r="AA89" s="7">
        <f>IF($A89="","",IF($T89&lt;&gt;"Manufacturer","",IFERROR(IF($X89&lt;&gt;"",MAX(0,$X89-IF($I89&lt;&gt;"",$I89,$E89)),IF(OR($U89="Closed",$U89="Denied"),"",MAX(0,Assumptions!$B$5-IF($I89&lt;&gt;"",$I89,$E89)))),"")))</f>
        <v/>
      </c>
      <c r="AB89" s="24">
        <f>IF($A89="","",IF(AND($T89="Manufacturer",OR($Z89="Pending",$Z89="Partial",$Z89="Not Filed"),$AA89&lt;&gt;"",$AA89&gt;Assumptions!$B$6),"Check Claim",""))</f>
        <v/>
      </c>
    </row>
    <row r="90" ht="30" customHeight="1">
      <c r="A90" s="17" t="n"/>
      <c r="B90" s="18" t="n"/>
      <c r="C90" s="18" t="n"/>
      <c r="D90" s="19" t="n"/>
      <c r="E90" s="39" t="n"/>
      <c r="F90" s="19" t="n"/>
      <c r="G90" s="18" t="n"/>
      <c r="H90" s="19" t="n"/>
      <c r="I90" s="39" t="n"/>
      <c r="J90" s="21" t="n"/>
      <c r="K90" s="19" t="n"/>
      <c r="L90" s="40" t="n"/>
      <c r="M90" s="42">
        <f>IF($A90="","",IF(OR($J90="",$L90=""),"",IFERROR($J90*$L90,"")))</f>
        <v/>
      </c>
      <c r="N90" s="21" t="n"/>
      <c r="O90" s="42">
        <f>IF($A90="","",IFERROR(VLOOKUP($D90,Assumptions!$A$15:$B$24,2,FALSE),""))</f>
        <v/>
      </c>
      <c r="P90" s="42">
        <f>IF($A90="","",IF(OR($N90="",$O90=""),"",IFERROR($N90*$O90,"")))</f>
        <v/>
      </c>
      <c r="Q90" s="40" t="n"/>
      <c r="R90" s="42">
        <f>IF($A90="","",IF(COUNT($M90,$P90,$Q90)=0,"",SUM($M90,$P90,$Q90)))</f>
        <v/>
      </c>
      <c r="S90" s="40" t="n"/>
      <c r="T90" s="19" t="n"/>
      <c r="U90" s="19" t="n"/>
      <c r="V90" s="40" t="n"/>
      <c r="W90" s="40" t="n"/>
      <c r="X90" s="39" t="n"/>
      <c r="Y90" s="42">
        <f>IF($A90="","",IF(AND($V90="",$W90=""),"",IFERROR(MAX(0,SUM($V90)-SUM($W90)),"")))</f>
        <v/>
      </c>
      <c r="Z90" s="26">
        <f>IF($A90="","",IF($T90="Customer","Customer Billable",IF($T90="Contractor","Contractor Cost",IF($T90="Pending Review","Review",IF($U90="Denied","Denied",IF($U90="Draft","Not Filed",IF(AND(SUM($V90)&gt;0,SUM($Y90)=0),"Recovered",IF(SUM($W90)&gt;0,"Partial",IF($U90="Closed","Closed Shortfall","Pending")))))))))</f>
        <v/>
      </c>
      <c r="AA90" s="11">
        <f>IF($A90="","",IF($T90&lt;&gt;"Manufacturer","",IFERROR(IF($X90&lt;&gt;"",MAX(0,$X90-IF($I90&lt;&gt;"",$I90,$E90)),IF(OR($U90="Closed",$U90="Denied"),"",MAX(0,Assumptions!$B$5-IF($I90&lt;&gt;"",$I90,$E90)))),"")))</f>
        <v/>
      </c>
      <c r="AB90" s="26">
        <f>IF($A90="","",IF(AND($T90="Manufacturer",OR($Z90="Pending",$Z90="Partial",$Z90="Not Filed"),$AA90&lt;&gt;"",$AA90&gt;Assumptions!$B$6),"Check Claim",""))</f>
        <v/>
      </c>
    </row>
    <row r="91" ht="30" customHeight="1">
      <c r="A91" s="17" t="n"/>
      <c r="B91" s="18" t="n"/>
      <c r="C91" s="18" t="n"/>
      <c r="D91" s="19" t="n"/>
      <c r="E91" s="39" t="n"/>
      <c r="F91" s="19" t="n"/>
      <c r="G91" s="18" t="n"/>
      <c r="H91" s="19" t="n"/>
      <c r="I91" s="39" t="n"/>
      <c r="J91" s="21" t="n"/>
      <c r="K91" s="19" t="n"/>
      <c r="L91" s="40" t="n"/>
      <c r="M91" s="41">
        <f>IF($A91="","",IF(OR($J91="",$L91=""),"",IFERROR($J91*$L91,"")))</f>
        <v/>
      </c>
      <c r="N91" s="21" t="n"/>
      <c r="O91" s="41">
        <f>IF($A91="","",IFERROR(VLOOKUP($D91,Assumptions!$A$15:$B$24,2,FALSE),""))</f>
        <v/>
      </c>
      <c r="P91" s="41">
        <f>IF($A91="","",IF(OR($N91="",$O91=""),"",IFERROR($N91*$O91,"")))</f>
        <v/>
      </c>
      <c r="Q91" s="40" t="n"/>
      <c r="R91" s="41">
        <f>IF($A91="","",IF(COUNT($M91,$P91,$Q91)=0,"",SUM($M91,$P91,$Q91)))</f>
        <v/>
      </c>
      <c r="S91" s="40" t="n"/>
      <c r="T91" s="19" t="n"/>
      <c r="U91" s="19" t="n"/>
      <c r="V91" s="40" t="n"/>
      <c r="W91" s="40" t="n"/>
      <c r="X91" s="39" t="n"/>
      <c r="Y91" s="41">
        <f>IF($A91="","",IF(AND($V91="",$W91=""),"",IFERROR(MAX(0,SUM($V91)-SUM($W91)),"")))</f>
        <v/>
      </c>
      <c r="Z91" s="24">
        <f>IF($A91="","",IF($T91="Customer","Customer Billable",IF($T91="Contractor","Contractor Cost",IF($T91="Pending Review","Review",IF($U91="Denied","Denied",IF($U91="Draft","Not Filed",IF(AND(SUM($V91)&gt;0,SUM($Y91)=0),"Recovered",IF(SUM($W91)&gt;0,"Partial",IF($U91="Closed","Closed Shortfall","Pending")))))))))</f>
        <v/>
      </c>
      <c r="AA91" s="7">
        <f>IF($A91="","",IF($T91&lt;&gt;"Manufacturer","",IFERROR(IF($X91&lt;&gt;"",MAX(0,$X91-IF($I91&lt;&gt;"",$I91,$E91)),IF(OR($U91="Closed",$U91="Denied"),"",MAX(0,Assumptions!$B$5-IF($I91&lt;&gt;"",$I91,$E91)))),"")))</f>
        <v/>
      </c>
      <c r="AB91" s="24">
        <f>IF($A91="","",IF(AND($T91="Manufacturer",OR($Z91="Pending",$Z91="Partial",$Z91="Not Filed"),$AA91&lt;&gt;"",$AA91&gt;Assumptions!$B$6),"Check Claim",""))</f>
        <v/>
      </c>
    </row>
    <row r="92" ht="30" customHeight="1">
      <c r="A92" s="17" t="n"/>
      <c r="B92" s="18" t="n"/>
      <c r="C92" s="18" t="n"/>
      <c r="D92" s="19" t="n"/>
      <c r="E92" s="39" t="n"/>
      <c r="F92" s="19" t="n"/>
      <c r="G92" s="18" t="n"/>
      <c r="H92" s="19" t="n"/>
      <c r="I92" s="39" t="n"/>
      <c r="J92" s="21" t="n"/>
      <c r="K92" s="19" t="n"/>
      <c r="L92" s="40" t="n"/>
      <c r="M92" s="42">
        <f>IF($A92="","",IF(OR($J92="",$L92=""),"",IFERROR($J92*$L92,"")))</f>
        <v/>
      </c>
      <c r="N92" s="21" t="n"/>
      <c r="O92" s="42">
        <f>IF($A92="","",IFERROR(VLOOKUP($D92,Assumptions!$A$15:$B$24,2,FALSE),""))</f>
        <v/>
      </c>
      <c r="P92" s="42">
        <f>IF($A92="","",IF(OR($N92="",$O92=""),"",IFERROR($N92*$O92,"")))</f>
        <v/>
      </c>
      <c r="Q92" s="40" t="n"/>
      <c r="R92" s="42">
        <f>IF($A92="","",IF(COUNT($M92,$P92,$Q92)=0,"",SUM($M92,$P92,$Q92)))</f>
        <v/>
      </c>
      <c r="S92" s="40" t="n"/>
      <c r="T92" s="19" t="n"/>
      <c r="U92" s="19" t="n"/>
      <c r="V92" s="40" t="n"/>
      <c r="W92" s="40" t="n"/>
      <c r="X92" s="39" t="n"/>
      <c r="Y92" s="42">
        <f>IF($A92="","",IF(AND($V92="",$W92=""),"",IFERROR(MAX(0,SUM($V92)-SUM($W92)),"")))</f>
        <v/>
      </c>
      <c r="Z92" s="26">
        <f>IF($A92="","",IF($T92="Customer","Customer Billable",IF($T92="Contractor","Contractor Cost",IF($T92="Pending Review","Review",IF($U92="Denied","Denied",IF($U92="Draft","Not Filed",IF(AND(SUM($V92)&gt;0,SUM($Y92)=0),"Recovered",IF(SUM($W92)&gt;0,"Partial",IF($U92="Closed","Closed Shortfall","Pending")))))))))</f>
        <v/>
      </c>
      <c r="AA92" s="11">
        <f>IF($A92="","",IF($T92&lt;&gt;"Manufacturer","",IFERROR(IF($X92&lt;&gt;"",MAX(0,$X92-IF($I92&lt;&gt;"",$I92,$E92)),IF(OR($U92="Closed",$U92="Denied"),"",MAX(0,Assumptions!$B$5-IF($I92&lt;&gt;"",$I92,$E92)))),"")))</f>
        <v/>
      </c>
      <c r="AB92" s="26">
        <f>IF($A92="","",IF(AND($T92="Manufacturer",OR($Z92="Pending",$Z92="Partial",$Z92="Not Filed"),$AA92&lt;&gt;"",$AA92&gt;Assumptions!$B$6),"Check Claim",""))</f>
        <v/>
      </c>
    </row>
    <row r="93" ht="30" customHeight="1">
      <c r="A93" s="17" t="n"/>
      <c r="B93" s="18" t="n"/>
      <c r="C93" s="18" t="n"/>
      <c r="D93" s="19" t="n"/>
      <c r="E93" s="39" t="n"/>
      <c r="F93" s="19" t="n"/>
      <c r="G93" s="18" t="n"/>
      <c r="H93" s="19" t="n"/>
      <c r="I93" s="39" t="n"/>
      <c r="J93" s="21" t="n"/>
      <c r="K93" s="19" t="n"/>
      <c r="L93" s="40" t="n"/>
      <c r="M93" s="41">
        <f>IF($A93="","",IF(OR($J93="",$L93=""),"",IFERROR($J93*$L93,"")))</f>
        <v/>
      </c>
      <c r="N93" s="21" t="n"/>
      <c r="O93" s="41">
        <f>IF($A93="","",IFERROR(VLOOKUP($D93,Assumptions!$A$15:$B$24,2,FALSE),""))</f>
        <v/>
      </c>
      <c r="P93" s="41">
        <f>IF($A93="","",IF(OR($N93="",$O93=""),"",IFERROR($N93*$O93,"")))</f>
        <v/>
      </c>
      <c r="Q93" s="40" t="n"/>
      <c r="R93" s="41">
        <f>IF($A93="","",IF(COUNT($M93,$P93,$Q93)=0,"",SUM($M93,$P93,$Q93)))</f>
        <v/>
      </c>
      <c r="S93" s="40" t="n"/>
      <c r="T93" s="19" t="n"/>
      <c r="U93" s="19" t="n"/>
      <c r="V93" s="40" t="n"/>
      <c r="W93" s="40" t="n"/>
      <c r="X93" s="39" t="n"/>
      <c r="Y93" s="41">
        <f>IF($A93="","",IF(AND($V93="",$W93=""),"",IFERROR(MAX(0,SUM($V93)-SUM($W93)),"")))</f>
        <v/>
      </c>
      <c r="Z93" s="24">
        <f>IF($A93="","",IF($T93="Customer","Customer Billable",IF($T93="Contractor","Contractor Cost",IF($T93="Pending Review","Review",IF($U93="Denied","Denied",IF($U93="Draft","Not Filed",IF(AND(SUM($V93)&gt;0,SUM($Y93)=0),"Recovered",IF(SUM($W93)&gt;0,"Partial",IF($U93="Closed","Closed Shortfall","Pending")))))))))</f>
        <v/>
      </c>
      <c r="AA93" s="7">
        <f>IF($A93="","",IF($T93&lt;&gt;"Manufacturer","",IFERROR(IF($X93&lt;&gt;"",MAX(0,$X93-IF($I93&lt;&gt;"",$I93,$E93)),IF(OR($U93="Closed",$U93="Denied"),"",MAX(0,Assumptions!$B$5-IF($I93&lt;&gt;"",$I93,$E93)))),"")))</f>
        <v/>
      </c>
      <c r="AB93" s="24">
        <f>IF($A93="","",IF(AND($T93="Manufacturer",OR($Z93="Pending",$Z93="Partial",$Z93="Not Filed"),$AA93&lt;&gt;"",$AA93&gt;Assumptions!$B$6),"Check Claim",""))</f>
        <v/>
      </c>
    </row>
    <row r="94" ht="30" customHeight="1">
      <c r="A94" s="17" t="n"/>
      <c r="B94" s="18" t="n"/>
      <c r="C94" s="18" t="n"/>
      <c r="D94" s="19" t="n"/>
      <c r="E94" s="39" t="n"/>
      <c r="F94" s="19" t="n"/>
      <c r="G94" s="18" t="n"/>
      <c r="H94" s="19" t="n"/>
      <c r="I94" s="39" t="n"/>
      <c r="J94" s="21" t="n"/>
      <c r="K94" s="19" t="n"/>
      <c r="L94" s="40" t="n"/>
      <c r="M94" s="42">
        <f>IF($A94="","",IF(OR($J94="",$L94=""),"",IFERROR($J94*$L94,"")))</f>
        <v/>
      </c>
      <c r="N94" s="21" t="n"/>
      <c r="O94" s="42">
        <f>IF($A94="","",IFERROR(VLOOKUP($D94,Assumptions!$A$15:$B$24,2,FALSE),""))</f>
        <v/>
      </c>
      <c r="P94" s="42">
        <f>IF($A94="","",IF(OR($N94="",$O94=""),"",IFERROR($N94*$O94,"")))</f>
        <v/>
      </c>
      <c r="Q94" s="40" t="n"/>
      <c r="R94" s="42">
        <f>IF($A94="","",IF(COUNT($M94,$P94,$Q94)=0,"",SUM($M94,$P94,$Q94)))</f>
        <v/>
      </c>
      <c r="S94" s="40" t="n"/>
      <c r="T94" s="19" t="n"/>
      <c r="U94" s="19" t="n"/>
      <c r="V94" s="40" t="n"/>
      <c r="W94" s="40" t="n"/>
      <c r="X94" s="39" t="n"/>
      <c r="Y94" s="42">
        <f>IF($A94="","",IF(AND($V94="",$W94=""),"",IFERROR(MAX(0,SUM($V94)-SUM($W94)),"")))</f>
        <v/>
      </c>
      <c r="Z94" s="26">
        <f>IF($A94="","",IF($T94="Customer","Customer Billable",IF($T94="Contractor","Contractor Cost",IF($T94="Pending Review","Review",IF($U94="Denied","Denied",IF($U94="Draft","Not Filed",IF(AND(SUM($V94)&gt;0,SUM($Y94)=0),"Recovered",IF(SUM($W94)&gt;0,"Partial",IF($U94="Closed","Closed Shortfall","Pending")))))))))</f>
        <v/>
      </c>
      <c r="AA94" s="11">
        <f>IF($A94="","",IF($T94&lt;&gt;"Manufacturer","",IFERROR(IF($X94&lt;&gt;"",MAX(0,$X94-IF($I94&lt;&gt;"",$I94,$E94)),IF(OR($U94="Closed",$U94="Denied"),"",MAX(0,Assumptions!$B$5-IF($I94&lt;&gt;"",$I94,$E94)))),"")))</f>
        <v/>
      </c>
      <c r="AB94" s="26">
        <f>IF($A94="","",IF(AND($T94="Manufacturer",OR($Z94="Pending",$Z94="Partial",$Z94="Not Filed"),$AA94&lt;&gt;"",$AA94&gt;Assumptions!$B$6),"Check Claim",""))</f>
        <v/>
      </c>
    </row>
    <row r="95" ht="30" customHeight="1">
      <c r="A95" s="17" t="n"/>
      <c r="B95" s="18" t="n"/>
      <c r="C95" s="18" t="n"/>
      <c r="D95" s="19" t="n"/>
      <c r="E95" s="39" t="n"/>
      <c r="F95" s="19" t="n"/>
      <c r="G95" s="18" t="n"/>
      <c r="H95" s="19" t="n"/>
      <c r="I95" s="39" t="n"/>
      <c r="J95" s="21" t="n"/>
      <c r="K95" s="19" t="n"/>
      <c r="L95" s="40" t="n"/>
      <c r="M95" s="41">
        <f>IF($A95="","",IF(OR($J95="",$L95=""),"",IFERROR($J95*$L95,"")))</f>
        <v/>
      </c>
      <c r="N95" s="21" t="n"/>
      <c r="O95" s="41">
        <f>IF($A95="","",IFERROR(VLOOKUP($D95,Assumptions!$A$15:$B$24,2,FALSE),""))</f>
        <v/>
      </c>
      <c r="P95" s="41">
        <f>IF($A95="","",IF(OR($N95="",$O95=""),"",IFERROR($N95*$O95,"")))</f>
        <v/>
      </c>
      <c r="Q95" s="40" t="n"/>
      <c r="R95" s="41">
        <f>IF($A95="","",IF(COUNT($M95,$P95,$Q95)=0,"",SUM($M95,$P95,$Q95)))</f>
        <v/>
      </c>
      <c r="S95" s="40" t="n"/>
      <c r="T95" s="19" t="n"/>
      <c r="U95" s="19" t="n"/>
      <c r="V95" s="40" t="n"/>
      <c r="W95" s="40" t="n"/>
      <c r="X95" s="39" t="n"/>
      <c r="Y95" s="41">
        <f>IF($A95="","",IF(AND($V95="",$W95=""),"",IFERROR(MAX(0,SUM($V95)-SUM($W95)),"")))</f>
        <v/>
      </c>
      <c r="Z95" s="24">
        <f>IF($A95="","",IF($T95="Customer","Customer Billable",IF($T95="Contractor","Contractor Cost",IF($T95="Pending Review","Review",IF($U95="Denied","Denied",IF($U95="Draft","Not Filed",IF(AND(SUM($V95)&gt;0,SUM($Y95)=0),"Recovered",IF(SUM($W95)&gt;0,"Partial",IF($U95="Closed","Closed Shortfall","Pending")))))))))</f>
        <v/>
      </c>
      <c r="AA95" s="7">
        <f>IF($A95="","",IF($T95&lt;&gt;"Manufacturer","",IFERROR(IF($X95&lt;&gt;"",MAX(0,$X95-IF($I95&lt;&gt;"",$I95,$E95)),IF(OR($U95="Closed",$U95="Denied"),"",MAX(0,Assumptions!$B$5-IF($I95&lt;&gt;"",$I95,$E95)))),"")))</f>
        <v/>
      </c>
      <c r="AB95" s="24">
        <f>IF($A95="","",IF(AND($T95="Manufacturer",OR($Z95="Pending",$Z95="Partial",$Z95="Not Filed"),$AA95&lt;&gt;"",$AA95&gt;Assumptions!$B$6),"Check Claim",""))</f>
        <v/>
      </c>
    </row>
    <row r="96" ht="30" customHeight="1">
      <c r="A96" s="17" t="n"/>
      <c r="B96" s="18" t="n"/>
      <c r="C96" s="18" t="n"/>
      <c r="D96" s="19" t="n"/>
      <c r="E96" s="39" t="n"/>
      <c r="F96" s="19" t="n"/>
      <c r="G96" s="18" t="n"/>
      <c r="H96" s="19" t="n"/>
      <c r="I96" s="39" t="n"/>
      <c r="J96" s="21" t="n"/>
      <c r="K96" s="19" t="n"/>
      <c r="L96" s="40" t="n"/>
      <c r="M96" s="42">
        <f>IF($A96="","",IF(OR($J96="",$L96=""),"",IFERROR($J96*$L96,"")))</f>
        <v/>
      </c>
      <c r="N96" s="21" t="n"/>
      <c r="O96" s="42">
        <f>IF($A96="","",IFERROR(VLOOKUP($D96,Assumptions!$A$15:$B$24,2,FALSE),""))</f>
        <v/>
      </c>
      <c r="P96" s="42">
        <f>IF($A96="","",IF(OR($N96="",$O96=""),"",IFERROR($N96*$O96,"")))</f>
        <v/>
      </c>
      <c r="Q96" s="40" t="n"/>
      <c r="R96" s="42">
        <f>IF($A96="","",IF(COUNT($M96,$P96,$Q96)=0,"",SUM($M96,$P96,$Q96)))</f>
        <v/>
      </c>
      <c r="S96" s="40" t="n"/>
      <c r="T96" s="19" t="n"/>
      <c r="U96" s="19" t="n"/>
      <c r="V96" s="40" t="n"/>
      <c r="W96" s="40" t="n"/>
      <c r="X96" s="39" t="n"/>
      <c r="Y96" s="42">
        <f>IF($A96="","",IF(AND($V96="",$W96=""),"",IFERROR(MAX(0,SUM($V96)-SUM($W96)),"")))</f>
        <v/>
      </c>
      <c r="Z96" s="26">
        <f>IF($A96="","",IF($T96="Customer","Customer Billable",IF($T96="Contractor","Contractor Cost",IF($T96="Pending Review","Review",IF($U96="Denied","Denied",IF($U96="Draft","Not Filed",IF(AND(SUM($V96)&gt;0,SUM($Y96)=0),"Recovered",IF(SUM($W96)&gt;0,"Partial",IF($U96="Closed","Closed Shortfall","Pending")))))))))</f>
        <v/>
      </c>
      <c r="AA96" s="11">
        <f>IF($A96="","",IF($T96&lt;&gt;"Manufacturer","",IFERROR(IF($X96&lt;&gt;"",MAX(0,$X96-IF($I96&lt;&gt;"",$I96,$E96)),IF(OR($U96="Closed",$U96="Denied"),"",MAX(0,Assumptions!$B$5-IF($I96&lt;&gt;"",$I96,$E96)))),"")))</f>
        <v/>
      </c>
      <c r="AB96" s="26">
        <f>IF($A96="","",IF(AND($T96="Manufacturer",OR($Z96="Pending",$Z96="Partial",$Z96="Not Filed"),$AA96&lt;&gt;"",$AA96&gt;Assumptions!$B$6),"Check Claim",""))</f>
        <v/>
      </c>
    </row>
    <row r="97" ht="30" customHeight="1">
      <c r="A97" s="17" t="n"/>
      <c r="B97" s="18" t="n"/>
      <c r="C97" s="18" t="n"/>
      <c r="D97" s="19" t="n"/>
      <c r="E97" s="39" t="n"/>
      <c r="F97" s="19" t="n"/>
      <c r="G97" s="18" t="n"/>
      <c r="H97" s="19" t="n"/>
      <c r="I97" s="39" t="n"/>
      <c r="J97" s="21" t="n"/>
      <c r="K97" s="19" t="n"/>
      <c r="L97" s="40" t="n"/>
      <c r="M97" s="41">
        <f>IF($A97="","",IF(OR($J97="",$L97=""),"",IFERROR($J97*$L97,"")))</f>
        <v/>
      </c>
      <c r="N97" s="21" t="n"/>
      <c r="O97" s="41">
        <f>IF($A97="","",IFERROR(VLOOKUP($D97,Assumptions!$A$15:$B$24,2,FALSE),""))</f>
        <v/>
      </c>
      <c r="P97" s="41">
        <f>IF($A97="","",IF(OR($N97="",$O97=""),"",IFERROR($N97*$O97,"")))</f>
        <v/>
      </c>
      <c r="Q97" s="40" t="n"/>
      <c r="R97" s="41">
        <f>IF($A97="","",IF(COUNT($M97,$P97,$Q97)=0,"",SUM($M97,$P97,$Q97)))</f>
        <v/>
      </c>
      <c r="S97" s="40" t="n"/>
      <c r="T97" s="19" t="n"/>
      <c r="U97" s="19" t="n"/>
      <c r="V97" s="40" t="n"/>
      <c r="W97" s="40" t="n"/>
      <c r="X97" s="39" t="n"/>
      <c r="Y97" s="41">
        <f>IF($A97="","",IF(AND($V97="",$W97=""),"",IFERROR(MAX(0,SUM($V97)-SUM($W97)),"")))</f>
        <v/>
      </c>
      <c r="Z97" s="24">
        <f>IF($A97="","",IF($T97="Customer","Customer Billable",IF($T97="Contractor","Contractor Cost",IF($T97="Pending Review","Review",IF($U97="Denied","Denied",IF($U97="Draft","Not Filed",IF(AND(SUM($V97)&gt;0,SUM($Y97)=0),"Recovered",IF(SUM($W97)&gt;0,"Partial",IF($U97="Closed","Closed Shortfall","Pending")))))))))</f>
        <v/>
      </c>
      <c r="AA97" s="7">
        <f>IF($A97="","",IF($T97&lt;&gt;"Manufacturer","",IFERROR(IF($X97&lt;&gt;"",MAX(0,$X97-IF($I97&lt;&gt;"",$I97,$E97)),IF(OR($U97="Closed",$U97="Denied"),"",MAX(0,Assumptions!$B$5-IF($I97&lt;&gt;"",$I97,$E97)))),"")))</f>
        <v/>
      </c>
      <c r="AB97" s="24">
        <f>IF($A97="","",IF(AND($T97="Manufacturer",OR($Z97="Pending",$Z97="Partial",$Z97="Not Filed"),$AA97&lt;&gt;"",$AA97&gt;Assumptions!$B$6),"Check Claim",""))</f>
        <v/>
      </c>
    </row>
    <row r="98" ht="30" customHeight="1">
      <c r="A98" s="17" t="n"/>
      <c r="B98" s="18" t="n"/>
      <c r="C98" s="18" t="n"/>
      <c r="D98" s="19" t="n"/>
      <c r="E98" s="39" t="n"/>
      <c r="F98" s="19" t="n"/>
      <c r="G98" s="18" t="n"/>
      <c r="H98" s="19" t="n"/>
      <c r="I98" s="39" t="n"/>
      <c r="J98" s="21" t="n"/>
      <c r="K98" s="19" t="n"/>
      <c r="L98" s="40" t="n"/>
      <c r="M98" s="42">
        <f>IF($A98="","",IF(OR($J98="",$L98=""),"",IFERROR($J98*$L98,"")))</f>
        <v/>
      </c>
      <c r="N98" s="21" t="n"/>
      <c r="O98" s="42">
        <f>IF($A98="","",IFERROR(VLOOKUP($D98,Assumptions!$A$15:$B$24,2,FALSE),""))</f>
        <v/>
      </c>
      <c r="P98" s="42">
        <f>IF($A98="","",IF(OR($N98="",$O98=""),"",IFERROR($N98*$O98,"")))</f>
        <v/>
      </c>
      <c r="Q98" s="40" t="n"/>
      <c r="R98" s="42">
        <f>IF($A98="","",IF(COUNT($M98,$P98,$Q98)=0,"",SUM($M98,$P98,$Q98)))</f>
        <v/>
      </c>
      <c r="S98" s="40" t="n"/>
      <c r="T98" s="19" t="n"/>
      <c r="U98" s="19" t="n"/>
      <c r="V98" s="40" t="n"/>
      <c r="W98" s="40" t="n"/>
      <c r="X98" s="39" t="n"/>
      <c r="Y98" s="42">
        <f>IF($A98="","",IF(AND($V98="",$W98=""),"",IFERROR(MAX(0,SUM($V98)-SUM($W98)),"")))</f>
        <v/>
      </c>
      <c r="Z98" s="26">
        <f>IF($A98="","",IF($T98="Customer","Customer Billable",IF($T98="Contractor","Contractor Cost",IF($T98="Pending Review","Review",IF($U98="Denied","Denied",IF($U98="Draft","Not Filed",IF(AND(SUM($V98)&gt;0,SUM($Y98)=0),"Recovered",IF(SUM($W98)&gt;0,"Partial",IF($U98="Closed","Closed Shortfall","Pending")))))))))</f>
        <v/>
      </c>
      <c r="AA98" s="11">
        <f>IF($A98="","",IF($T98&lt;&gt;"Manufacturer","",IFERROR(IF($X98&lt;&gt;"",MAX(0,$X98-IF($I98&lt;&gt;"",$I98,$E98)),IF(OR($U98="Closed",$U98="Denied"),"",MAX(0,Assumptions!$B$5-IF($I98&lt;&gt;"",$I98,$E98)))),"")))</f>
        <v/>
      </c>
      <c r="AB98" s="26">
        <f>IF($A98="","",IF(AND($T98="Manufacturer",OR($Z98="Pending",$Z98="Partial",$Z98="Not Filed"),$AA98&lt;&gt;"",$AA98&gt;Assumptions!$B$6),"Check Claim",""))</f>
        <v/>
      </c>
    </row>
    <row r="99" ht="30" customHeight="1">
      <c r="A99" s="17" t="n"/>
      <c r="B99" s="18" t="n"/>
      <c r="C99" s="18" t="n"/>
      <c r="D99" s="19" t="n"/>
      <c r="E99" s="39" t="n"/>
      <c r="F99" s="19" t="n"/>
      <c r="G99" s="18" t="n"/>
      <c r="H99" s="19" t="n"/>
      <c r="I99" s="39" t="n"/>
      <c r="J99" s="21" t="n"/>
      <c r="K99" s="19" t="n"/>
      <c r="L99" s="40" t="n"/>
      <c r="M99" s="41">
        <f>IF($A99="","",IF(OR($J99="",$L99=""),"",IFERROR($J99*$L99,"")))</f>
        <v/>
      </c>
      <c r="N99" s="21" t="n"/>
      <c r="O99" s="41">
        <f>IF($A99="","",IFERROR(VLOOKUP($D99,Assumptions!$A$15:$B$24,2,FALSE),""))</f>
        <v/>
      </c>
      <c r="P99" s="41">
        <f>IF($A99="","",IF(OR($N99="",$O99=""),"",IFERROR($N99*$O99,"")))</f>
        <v/>
      </c>
      <c r="Q99" s="40" t="n"/>
      <c r="R99" s="41">
        <f>IF($A99="","",IF(COUNT($M99,$P99,$Q99)=0,"",SUM($M99,$P99,$Q99)))</f>
        <v/>
      </c>
      <c r="S99" s="40" t="n"/>
      <c r="T99" s="19" t="n"/>
      <c r="U99" s="19" t="n"/>
      <c r="V99" s="40" t="n"/>
      <c r="W99" s="40" t="n"/>
      <c r="X99" s="39" t="n"/>
      <c r="Y99" s="41">
        <f>IF($A99="","",IF(AND($V99="",$W99=""),"",IFERROR(MAX(0,SUM($V99)-SUM($W99)),"")))</f>
        <v/>
      </c>
      <c r="Z99" s="24">
        <f>IF($A99="","",IF($T99="Customer","Customer Billable",IF($T99="Contractor","Contractor Cost",IF($T99="Pending Review","Review",IF($U99="Denied","Denied",IF($U99="Draft","Not Filed",IF(AND(SUM($V99)&gt;0,SUM($Y99)=0),"Recovered",IF(SUM($W99)&gt;0,"Partial",IF($U99="Closed","Closed Shortfall","Pending")))))))))</f>
        <v/>
      </c>
      <c r="AA99" s="7">
        <f>IF($A99="","",IF($T99&lt;&gt;"Manufacturer","",IFERROR(IF($X99&lt;&gt;"",MAX(0,$X99-IF($I99&lt;&gt;"",$I99,$E99)),IF(OR($U99="Closed",$U99="Denied"),"",MAX(0,Assumptions!$B$5-IF($I99&lt;&gt;"",$I99,$E99)))),"")))</f>
        <v/>
      </c>
      <c r="AB99" s="24">
        <f>IF($A99="","",IF(AND($T99="Manufacturer",OR($Z99="Pending",$Z99="Partial",$Z99="Not Filed"),$AA99&lt;&gt;"",$AA99&gt;Assumptions!$B$6),"Check Claim",""))</f>
        <v/>
      </c>
    </row>
    <row r="100" ht="30" customHeight="1">
      <c r="A100" s="17" t="n"/>
      <c r="B100" s="18" t="n"/>
      <c r="C100" s="18" t="n"/>
      <c r="D100" s="19" t="n"/>
      <c r="E100" s="39" t="n"/>
      <c r="F100" s="19" t="n"/>
      <c r="G100" s="18" t="n"/>
      <c r="H100" s="19" t="n"/>
      <c r="I100" s="39" t="n"/>
      <c r="J100" s="21" t="n"/>
      <c r="K100" s="19" t="n"/>
      <c r="L100" s="40" t="n"/>
      <c r="M100" s="42">
        <f>IF($A100="","",IF(OR($J100="",$L100=""),"",IFERROR($J100*$L100,"")))</f>
        <v/>
      </c>
      <c r="N100" s="21" t="n"/>
      <c r="O100" s="42">
        <f>IF($A100="","",IFERROR(VLOOKUP($D100,Assumptions!$A$15:$B$24,2,FALSE),""))</f>
        <v/>
      </c>
      <c r="P100" s="42">
        <f>IF($A100="","",IF(OR($N100="",$O100=""),"",IFERROR($N100*$O100,"")))</f>
        <v/>
      </c>
      <c r="Q100" s="40" t="n"/>
      <c r="R100" s="42">
        <f>IF($A100="","",IF(COUNT($M100,$P100,$Q100)=0,"",SUM($M100,$P100,$Q100)))</f>
        <v/>
      </c>
      <c r="S100" s="40" t="n"/>
      <c r="T100" s="19" t="n"/>
      <c r="U100" s="19" t="n"/>
      <c r="V100" s="40" t="n"/>
      <c r="W100" s="40" t="n"/>
      <c r="X100" s="39" t="n"/>
      <c r="Y100" s="42">
        <f>IF($A100="","",IF(AND($V100="",$W100=""),"",IFERROR(MAX(0,SUM($V100)-SUM($W100)),"")))</f>
        <v/>
      </c>
      <c r="Z100" s="26">
        <f>IF($A100="","",IF($T100="Customer","Customer Billable",IF($T100="Contractor","Contractor Cost",IF($T100="Pending Review","Review",IF($U100="Denied","Denied",IF($U100="Draft","Not Filed",IF(AND(SUM($V100)&gt;0,SUM($Y100)=0),"Recovered",IF(SUM($W100)&gt;0,"Partial",IF($U100="Closed","Closed Shortfall","Pending")))))))))</f>
        <v/>
      </c>
      <c r="AA100" s="11">
        <f>IF($A100="","",IF($T100&lt;&gt;"Manufacturer","",IFERROR(IF($X100&lt;&gt;"",MAX(0,$X100-IF($I100&lt;&gt;"",$I100,$E100)),IF(OR($U100="Closed",$U100="Denied"),"",MAX(0,Assumptions!$B$5-IF($I100&lt;&gt;"",$I100,$E100)))),"")))</f>
        <v/>
      </c>
      <c r="AB100" s="26">
        <f>IF($A100="","",IF(AND($T100="Manufacturer",OR($Z100="Pending",$Z100="Partial",$Z100="Not Filed"),$AA100&lt;&gt;"",$AA100&gt;Assumptions!$B$6),"Check Claim",""))</f>
        <v/>
      </c>
    </row>
    <row r="101" ht="30" customHeight="1">
      <c r="A101" s="17" t="n"/>
      <c r="B101" s="18" t="n"/>
      <c r="C101" s="18" t="n"/>
      <c r="D101" s="19" t="n"/>
      <c r="E101" s="39" t="n"/>
      <c r="F101" s="19" t="n"/>
      <c r="G101" s="18" t="n"/>
      <c r="H101" s="19" t="n"/>
      <c r="I101" s="39" t="n"/>
      <c r="J101" s="21" t="n"/>
      <c r="K101" s="19" t="n"/>
      <c r="L101" s="40" t="n"/>
      <c r="M101" s="41">
        <f>IF($A101="","",IF(OR($J101="",$L101=""),"",IFERROR($J101*$L101,"")))</f>
        <v/>
      </c>
      <c r="N101" s="21" t="n"/>
      <c r="O101" s="41">
        <f>IF($A101="","",IFERROR(VLOOKUP($D101,Assumptions!$A$15:$B$24,2,FALSE),""))</f>
        <v/>
      </c>
      <c r="P101" s="41">
        <f>IF($A101="","",IF(OR($N101="",$O101=""),"",IFERROR($N101*$O101,"")))</f>
        <v/>
      </c>
      <c r="Q101" s="40" t="n"/>
      <c r="R101" s="41">
        <f>IF($A101="","",IF(COUNT($M101,$P101,$Q101)=0,"",SUM($M101,$P101,$Q101)))</f>
        <v/>
      </c>
      <c r="S101" s="40" t="n"/>
      <c r="T101" s="19" t="n"/>
      <c r="U101" s="19" t="n"/>
      <c r="V101" s="40" t="n"/>
      <c r="W101" s="40" t="n"/>
      <c r="X101" s="39" t="n"/>
      <c r="Y101" s="41">
        <f>IF($A101="","",IF(AND($V101="",$W101=""),"",IFERROR(MAX(0,SUM($V101)-SUM($W101)),"")))</f>
        <v/>
      </c>
      <c r="Z101" s="24">
        <f>IF($A101="","",IF($T101="Customer","Customer Billable",IF($T101="Contractor","Contractor Cost",IF($T101="Pending Review","Review",IF($U101="Denied","Denied",IF($U101="Draft","Not Filed",IF(AND(SUM($V101)&gt;0,SUM($Y101)=0),"Recovered",IF(SUM($W101)&gt;0,"Partial",IF($U101="Closed","Closed Shortfall","Pending")))))))))</f>
        <v/>
      </c>
      <c r="AA101" s="7">
        <f>IF($A101="","",IF($T101&lt;&gt;"Manufacturer","",IFERROR(IF($X101&lt;&gt;"",MAX(0,$X101-IF($I101&lt;&gt;"",$I101,$E101)),IF(OR($U101="Closed",$U101="Denied"),"",MAX(0,Assumptions!$B$5-IF($I101&lt;&gt;"",$I101,$E101)))),"")))</f>
        <v/>
      </c>
      <c r="AB101" s="24">
        <f>IF($A101="","",IF(AND($T101="Manufacturer",OR($Z101="Pending",$Z101="Partial",$Z101="Not Filed"),$AA101&lt;&gt;"",$AA101&gt;Assumptions!$B$6),"Check Claim",""))</f>
        <v/>
      </c>
    </row>
    <row r="102" ht="30" customHeight="1">
      <c r="A102" s="17" t="n"/>
      <c r="B102" s="18" t="n"/>
      <c r="C102" s="18" t="n"/>
      <c r="D102" s="19" t="n"/>
      <c r="E102" s="39" t="n"/>
      <c r="F102" s="19" t="n"/>
      <c r="G102" s="18" t="n"/>
      <c r="H102" s="19" t="n"/>
      <c r="I102" s="39" t="n"/>
      <c r="J102" s="21" t="n"/>
      <c r="K102" s="19" t="n"/>
      <c r="L102" s="40" t="n"/>
      <c r="M102" s="42">
        <f>IF($A102="","",IF(OR($J102="",$L102=""),"",IFERROR($J102*$L102,"")))</f>
        <v/>
      </c>
      <c r="N102" s="21" t="n"/>
      <c r="O102" s="42">
        <f>IF($A102="","",IFERROR(VLOOKUP($D102,Assumptions!$A$15:$B$24,2,FALSE),""))</f>
        <v/>
      </c>
      <c r="P102" s="42">
        <f>IF($A102="","",IF(OR($N102="",$O102=""),"",IFERROR($N102*$O102,"")))</f>
        <v/>
      </c>
      <c r="Q102" s="40" t="n"/>
      <c r="R102" s="42">
        <f>IF($A102="","",IF(COUNT($M102,$P102,$Q102)=0,"",SUM($M102,$P102,$Q102)))</f>
        <v/>
      </c>
      <c r="S102" s="40" t="n"/>
      <c r="T102" s="19" t="n"/>
      <c r="U102" s="19" t="n"/>
      <c r="V102" s="40" t="n"/>
      <c r="W102" s="40" t="n"/>
      <c r="X102" s="39" t="n"/>
      <c r="Y102" s="42">
        <f>IF($A102="","",IF(AND($V102="",$W102=""),"",IFERROR(MAX(0,SUM($V102)-SUM($W102)),"")))</f>
        <v/>
      </c>
      <c r="Z102" s="26">
        <f>IF($A102="","",IF($T102="Customer","Customer Billable",IF($T102="Contractor","Contractor Cost",IF($T102="Pending Review","Review",IF($U102="Denied","Denied",IF($U102="Draft","Not Filed",IF(AND(SUM($V102)&gt;0,SUM($Y102)=0),"Recovered",IF(SUM($W102)&gt;0,"Partial",IF($U102="Closed","Closed Shortfall","Pending")))))))))</f>
        <v/>
      </c>
      <c r="AA102" s="11">
        <f>IF($A102="","",IF($T102&lt;&gt;"Manufacturer","",IFERROR(IF($X102&lt;&gt;"",MAX(0,$X102-IF($I102&lt;&gt;"",$I102,$E102)),IF(OR($U102="Closed",$U102="Denied"),"",MAX(0,Assumptions!$B$5-IF($I102&lt;&gt;"",$I102,$E102)))),"")))</f>
        <v/>
      </c>
      <c r="AB102" s="26">
        <f>IF($A102="","",IF(AND($T102="Manufacturer",OR($Z102="Pending",$Z102="Partial",$Z102="Not Filed"),$AA102&lt;&gt;"",$AA102&gt;Assumptions!$B$6),"Check Claim",""))</f>
        <v/>
      </c>
    </row>
    <row r="103" ht="30" customHeight="1">
      <c r="A103" s="17" t="n"/>
      <c r="B103" s="18" t="n"/>
      <c r="C103" s="18" t="n"/>
      <c r="D103" s="19" t="n"/>
      <c r="E103" s="39" t="n"/>
      <c r="F103" s="19" t="n"/>
      <c r="G103" s="18" t="n"/>
      <c r="H103" s="19" t="n"/>
      <c r="I103" s="39" t="n"/>
      <c r="J103" s="21" t="n"/>
      <c r="K103" s="19" t="n"/>
      <c r="L103" s="40" t="n"/>
      <c r="M103" s="41">
        <f>IF($A103="","",IF(OR($J103="",$L103=""),"",IFERROR($J103*$L103,"")))</f>
        <v/>
      </c>
      <c r="N103" s="21" t="n"/>
      <c r="O103" s="41">
        <f>IF($A103="","",IFERROR(VLOOKUP($D103,Assumptions!$A$15:$B$24,2,FALSE),""))</f>
        <v/>
      </c>
      <c r="P103" s="41">
        <f>IF($A103="","",IF(OR($N103="",$O103=""),"",IFERROR($N103*$O103,"")))</f>
        <v/>
      </c>
      <c r="Q103" s="40" t="n"/>
      <c r="R103" s="41">
        <f>IF($A103="","",IF(COUNT($M103,$P103,$Q103)=0,"",SUM($M103,$P103,$Q103)))</f>
        <v/>
      </c>
      <c r="S103" s="40" t="n"/>
      <c r="T103" s="19" t="n"/>
      <c r="U103" s="19" t="n"/>
      <c r="V103" s="40" t="n"/>
      <c r="W103" s="40" t="n"/>
      <c r="X103" s="39" t="n"/>
      <c r="Y103" s="41">
        <f>IF($A103="","",IF(AND($V103="",$W103=""),"",IFERROR(MAX(0,SUM($V103)-SUM($W103)),"")))</f>
        <v/>
      </c>
      <c r="Z103" s="24">
        <f>IF($A103="","",IF($T103="Customer","Customer Billable",IF($T103="Contractor","Contractor Cost",IF($T103="Pending Review","Review",IF($U103="Denied","Denied",IF($U103="Draft","Not Filed",IF(AND(SUM($V103)&gt;0,SUM($Y103)=0),"Recovered",IF(SUM($W103)&gt;0,"Partial",IF($U103="Closed","Closed Shortfall","Pending")))))))))</f>
        <v/>
      </c>
      <c r="AA103" s="7">
        <f>IF($A103="","",IF($T103&lt;&gt;"Manufacturer","",IFERROR(IF($X103&lt;&gt;"",MAX(0,$X103-IF($I103&lt;&gt;"",$I103,$E103)),IF(OR($U103="Closed",$U103="Denied"),"",MAX(0,Assumptions!$B$5-IF($I103&lt;&gt;"",$I103,$E103)))),"")))</f>
        <v/>
      </c>
      <c r="AB103" s="24">
        <f>IF($A103="","",IF(AND($T103="Manufacturer",OR($Z103="Pending",$Z103="Partial",$Z103="Not Filed"),$AA103&lt;&gt;"",$AA103&gt;Assumptions!$B$6),"Check Claim",""))</f>
        <v/>
      </c>
    </row>
    <row r="104" ht="30" customHeight="1">
      <c r="A104" s="17" t="n"/>
      <c r="B104" s="18" t="n"/>
      <c r="C104" s="18" t="n"/>
      <c r="D104" s="19" t="n"/>
      <c r="E104" s="39" t="n"/>
      <c r="F104" s="19" t="n"/>
      <c r="G104" s="18" t="n"/>
      <c r="H104" s="19" t="n"/>
      <c r="I104" s="39" t="n"/>
      <c r="J104" s="21" t="n"/>
      <c r="K104" s="19" t="n"/>
      <c r="L104" s="40" t="n"/>
      <c r="M104" s="42">
        <f>IF($A104="","",IF(OR($J104="",$L104=""),"",IFERROR($J104*$L104,"")))</f>
        <v/>
      </c>
      <c r="N104" s="21" t="n"/>
      <c r="O104" s="42">
        <f>IF($A104="","",IFERROR(VLOOKUP($D104,Assumptions!$A$15:$B$24,2,FALSE),""))</f>
        <v/>
      </c>
      <c r="P104" s="42">
        <f>IF($A104="","",IF(OR($N104="",$O104=""),"",IFERROR($N104*$O104,"")))</f>
        <v/>
      </c>
      <c r="Q104" s="40" t="n"/>
      <c r="R104" s="42">
        <f>IF($A104="","",IF(COUNT($M104,$P104,$Q104)=0,"",SUM($M104,$P104,$Q104)))</f>
        <v/>
      </c>
      <c r="S104" s="40" t="n"/>
      <c r="T104" s="19" t="n"/>
      <c r="U104" s="19" t="n"/>
      <c r="V104" s="40" t="n"/>
      <c r="W104" s="40" t="n"/>
      <c r="X104" s="39" t="n"/>
      <c r="Y104" s="42">
        <f>IF($A104="","",IF(AND($V104="",$W104=""),"",IFERROR(MAX(0,SUM($V104)-SUM($W104)),"")))</f>
        <v/>
      </c>
      <c r="Z104" s="26">
        <f>IF($A104="","",IF($T104="Customer","Customer Billable",IF($T104="Contractor","Contractor Cost",IF($T104="Pending Review","Review",IF($U104="Denied","Denied",IF($U104="Draft","Not Filed",IF(AND(SUM($V104)&gt;0,SUM($Y104)=0),"Recovered",IF(SUM($W104)&gt;0,"Partial",IF($U104="Closed","Closed Shortfall","Pending")))))))))</f>
        <v/>
      </c>
      <c r="AA104" s="11">
        <f>IF($A104="","",IF($T104&lt;&gt;"Manufacturer","",IFERROR(IF($X104&lt;&gt;"",MAX(0,$X104-IF($I104&lt;&gt;"",$I104,$E104)),IF(OR($U104="Closed",$U104="Denied"),"",MAX(0,Assumptions!$B$5-IF($I104&lt;&gt;"",$I104,$E104)))),"")))</f>
        <v/>
      </c>
      <c r="AB104" s="26">
        <f>IF($A104="","",IF(AND($T104="Manufacturer",OR($Z104="Pending",$Z104="Partial",$Z104="Not Filed"),$AA104&lt;&gt;"",$AA104&gt;Assumptions!$B$6),"Check Claim",""))</f>
        <v/>
      </c>
    </row>
  </sheetData>
  <autoFilter ref="A4:AB104"/>
  <mergeCells count="1">
    <mergeCell ref="A1:AB1"/>
  </mergeCells>
  <conditionalFormatting sqref="A5:A104">
    <cfRule type="expression" priority="1" dxfId="0">
      <formula>AND($A5&lt;&gt;"",COUNTIF($A$5:$A$104,$A5)&gt;1)</formula>
    </cfRule>
  </conditionalFormatting>
  <conditionalFormatting sqref="H5:H104">
    <cfRule type="expression" priority="2" dxfId="0">
      <formula>AND($H5&lt;&gt;"",COUNTIF($H$5:$H$104,$H5)&gt;1)</formula>
    </cfRule>
  </conditionalFormatting>
  <conditionalFormatting sqref="Y5:Y104">
    <cfRule type="expression" priority="3" dxfId="2">
      <formula>$Y5&gt;0</formula>
    </cfRule>
  </conditionalFormatting>
  <conditionalFormatting sqref="Z5:Z104">
    <cfRule type="expression" priority="4" dxfId="1">
      <formula>$Z5="Recovered"</formula>
    </cfRule>
    <cfRule type="expression" priority="5" dxfId="0">
      <formula>OR($Z5="Denied",$Z5="Closed Shortfall")</formula>
    </cfRule>
  </conditionalFormatting>
  <conditionalFormatting sqref="AB5:AB104">
    <cfRule type="expression" priority="6" dxfId="0">
      <formula>$AB5="Check Claim"</formula>
    </cfRule>
  </conditionalFormatting>
  <dataValidations count="9">
    <dataValidation sqref="D5:D104" showDropDown="0" showInputMessage="1" showErrorMessage="1" allowBlank="0" errorTitle="Technician Check" error="Select a technician from the editable Assumptions list." promptTitle="Technician" prompt="Choose a technician used for the default labor cost rate." type="list" errorStyle="stop">
      <formula1>=INDIRECT("'Assumptions'!$A$15:$A$24")</formula1>
    </dataValidation>
    <dataValidation sqref="F5:F104" showDropDown="0" showInputMessage="0" showErrorMessage="1" allowBlank="0" errorTitle="Call Type Check" error="Select a call type from the Assumptions list." type="list" errorStyle="stop">
      <formula1>=INDIRECT("'Assumptions'!$D$5:$D$11")</formula1>
    </dataValidation>
    <dataValidation sqref="K5:K104" showDropDown="0" showInputMessage="0" showErrorMessage="1" allowBlank="0" errorTitle="Unit Check" error="Select a unit from the Assumptions list." type="list" errorStyle="stop">
      <formula1>=INDIRECT("'Assumptions'!$G$5:$G$11")</formula1>
    </dataValidation>
    <dataValidation sqref="T5:T104" showDropDown="0" showInputMessage="0" showErrorMessage="1" allowBlank="0" errorTitle="Responsibility Check" error="Select a responsibility from the Assumptions list." type="list" errorStyle="stop">
      <formula1>=INDIRECT("'Assumptions'!$E$5:$E$11")</formula1>
    </dataValidation>
    <dataValidation sqref="U5:U104" showDropDown="0" showInputMessage="0" showErrorMessage="1" allowBlank="0" errorTitle="Claim Status Check" error="Select a claim status from the Assumptions list." type="list" errorStyle="stop">
      <formula1>=INDIRECT("'Assumptions'!$F$5:$F$11")</formula1>
    </dataValidation>
    <dataValidation sqref="E5:E104 I5:I104 X5:X104" showDropDown="0" showInputMessage="1" showErrorMessage="1" allowBlank="0" errorTitle="Date Check" error="Enter a date within the editable date limits on Assumptions." promptTitle="Service or Claim Date" prompt="Enter a date in MM/DD/YYYY format." type="date" errorStyle="stop" operator="between">
      <formula1>=INDIRECT("'Assumptions'!$B$7")</formula1>
      <formula2>=INDIRECT("'Assumptions'!$B$8")</formula2>
    </dataValidation>
    <dataValidation sqref="J5:J104" showDropDown="0" showInputMessage="0" showErrorMessage="1" allowBlank="0" errorTitle="Parts Quantity Check" error="Enter a nonnegative quantity within the Assumptions limit." type="decimal" errorStyle="stop" operator="between">
      <formula1>0</formula1>
      <formula2>=INDIRECT("'Assumptions'!$B$9")</formula2>
    </dataValidation>
    <dataValidation sqref="N5:N104" showDropDown="0" showInputMessage="0" showErrorMessage="1" allowBlank="0" errorTitle="Labor Hours Check" error="Enter nonnegative labor hours within the Assumptions limit." type="decimal" errorStyle="stop" operator="between">
      <formula1>0</formula1>
      <formula2>=INDIRECT("'Assumptions'!$B$10")</formula2>
    </dataValidation>
    <dataValidation sqref="L5:L104 Q5:Q104 S5:S104 V5:W104" showDropDown="0" showInputMessage="0" showErrorMessage="1" allowBlank="0" errorTitle="Dollar Entry Check" error="Enter a nonnegative dollar amount within the Assumptions limit." type="decimal" errorStyle="stop" operator="between">
      <formula1>0</formula1>
      <formula2>=INDIRECT("'Assumptions'!$B$11")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40" customWidth="1" min="3" max="3"/>
    <col width="18" customWidth="1" min="4" max="4"/>
    <col width="19" customWidth="1" min="5" max="5"/>
    <col width="20" customWidth="1" min="6" max="6"/>
    <col width="12" customWidth="1" min="7" max="7"/>
  </cols>
  <sheetData>
    <row r="1" ht="28" customHeight="1">
      <c r="A1" s="1" t="inlineStr">
        <is>
          <t>HVAC Warranty Service Tracker — Assumptions</t>
        </is>
      </c>
      <c r="B1" s="33" t="n"/>
      <c r="C1" s="33" t="n"/>
      <c r="D1" s="33" t="n"/>
      <c r="E1" s="33" t="n"/>
      <c r="F1" s="33" t="n"/>
      <c r="G1" s="34" t="n"/>
    </row>
    <row r="2" ht="34" customHeight="1">
      <c r="A2" s="2" t="inlineStr">
        <is>
          <t>Edit orange cells to fit internal tracking practices. Values are planning inputs, not warranties or approvals.</t>
        </is>
      </c>
      <c r="D2" s="2" t="inlineStr">
        <is>
          <t>Drop-down lists are editable. Review existing records before changing a choice.</t>
        </is>
      </c>
    </row>
    <row r="3"/>
    <row r="4">
      <c r="A4" s="3" t="inlineStr">
        <is>
          <t>Setting</t>
        </is>
      </c>
      <c r="B4" s="3" t="inlineStr">
        <is>
          <t>Value</t>
        </is>
      </c>
      <c r="C4" s="3" t="inlineStr">
        <is>
          <t>Use</t>
        </is>
      </c>
      <c r="D4" s="3" t="inlineStr">
        <is>
          <t>Call Type</t>
        </is>
      </c>
      <c r="E4" s="3" t="inlineStr">
        <is>
          <t>Responsibility</t>
        </is>
      </c>
      <c r="F4" s="3" t="inlineStr">
        <is>
          <t>Claim Status</t>
        </is>
      </c>
      <c r="G4" s="3" t="inlineStr">
        <is>
          <t>Unit</t>
        </is>
      </c>
    </row>
    <row r="5">
      <c r="A5" s="27" t="inlineStr">
        <is>
          <t>As-of Date</t>
        </is>
      </c>
      <c r="B5" s="39" t="n">
        <v>46277</v>
      </c>
      <c r="C5" s="27" t="inlineStr">
        <is>
          <t>Used for open-day and follow-up calculations.</t>
        </is>
      </c>
      <c r="D5" s="19" t="inlineStr">
        <is>
          <t>Warranty</t>
        </is>
      </c>
      <c r="E5" s="19" t="inlineStr">
        <is>
          <t>Manufacturer</t>
        </is>
      </c>
      <c r="F5" s="19" t="inlineStr">
        <is>
          <t>Draft</t>
        </is>
      </c>
      <c r="G5" s="19" t="inlineStr">
        <is>
          <t>each</t>
        </is>
      </c>
    </row>
    <row r="6">
      <c r="A6" s="28" t="inlineStr">
        <is>
          <t>Follow-Up Age (Days)</t>
        </is>
      </c>
      <c r="B6" s="29" t="n">
        <v>30</v>
      </c>
      <c r="C6" s="28" t="inlineStr">
        <is>
          <t>Prompts a human check after this many open days.</t>
        </is>
      </c>
      <c r="D6" s="19" t="inlineStr">
        <is>
          <t>Billable</t>
        </is>
      </c>
      <c r="E6" s="19" t="inlineStr">
        <is>
          <t>Contractor</t>
        </is>
      </c>
      <c r="F6" s="19" t="inlineStr">
        <is>
          <t>Submitted</t>
        </is>
      </c>
      <c r="G6" s="19" t="inlineStr">
        <is>
          <t>lb</t>
        </is>
      </c>
    </row>
    <row r="7">
      <c r="A7" s="27" t="inlineStr">
        <is>
          <t>Earliest Entry Date</t>
        </is>
      </c>
      <c r="B7" s="39" t="n">
        <v>45547</v>
      </c>
      <c r="C7" s="27" t="inlineStr">
        <is>
          <t>Lower date-validation limit.</t>
        </is>
      </c>
      <c r="D7" s="19" t="inlineStr">
        <is>
          <t>Review</t>
        </is>
      </c>
      <c r="E7" s="19" t="inlineStr">
        <is>
          <t>Customer</t>
        </is>
      </c>
      <c r="F7" s="19" t="inlineStr">
        <is>
          <t>More Info Needed</t>
        </is>
      </c>
      <c r="G7" s="19" t="inlineStr">
        <is>
          <t>ft</t>
        </is>
      </c>
    </row>
    <row r="8">
      <c r="A8" s="28" t="inlineStr">
        <is>
          <t>Latest Entry Date</t>
        </is>
      </c>
      <c r="B8" s="39" t="n">
        <v>46307</v>
      </c>
      <c r="C8" s="28" t="inlineStr">
        <is>
          <t>Upper date-validation limit.</t>
        </is>
      </c>
      <c r="D8" s="19" t="n"/>
      <c r="E8" s="19" t="inlineStr">
        <is>
          <t>Pending Review</t>
        </is>
      </c>
      <c r="F8" s="19" t="inlineStr">
        <is>
          <t>Approved</t>
        </is>
      </c>
      <c r="G8" s="19" t="inlineStr">
        <is>
          <t>set</t>
        </is>
      </c>
    </row>
    <row r="9">
      <c r="A9" s="27" t="inlineStr">
        <is>
          <t>Maximum Parts Quantity</t>
        </is>
      </c>
      <c r="B9" s="21" t="n">
        <v>500</v>
      </c>
      <c r="C9" s="27" t="inlineStr">
        <is>
          <t>Upper quantity-validation limit.</t>
        </is>
      </c>
      <c r="D9" s="19" t="n"/>
      <c r="E9" s="19" t="n"/>
      <c r="F9" s="19" t="inlineStr">
        <is>
          <t>Denied</t>
        </is>
      </c>
      <c r="G9" s="19" t="inlineStr">
        <is>
          <t>gal</t>
        </is>
      </c>
    </row>
    <row r="10">
      <c r="A10" s="28" t="inlineStr">
        <is>
          <t>Maximum Labor Hours</t>
        </is>
      </c>
      <c r="B10" s="21" t="n">
        <v>80</v>
      </c>
      <c r="C10" s="28" t="inlineStr">
        <is>
          <t>Upper labor-hour validation limit.</t>
        </is>
      </c>
      <c r="D10" s="19" t="n"/>
      <c r="E10" s="19" t="n"/>
      <c r="F10" s="19" t="inlineStr">
        <is>
          <t>Closed</t>
        </is>
      </c>
      <c r="G10" s="19" t="inlineStr">
        <is>
          <t>oz</t>
        </is>
      </c>
    </row>
    <row r="11">
      <c r="A11" s="27" t="inlineStr">
        <is>
          <t>Maximum Dollar Entry</t>
        </is>
      </c>
      <c r="B11" s="43" t="n">
        <v>100000</v>
      </c>
      <c r="C11" s="27" t="inlineStr">
        <is>
          <t>Upper validation limit for one money entry.</t>
        </is>
      </c>
      <c r="D11" s="19" t="n"/>
      <c r="E11" s="19" t="n"/>
      <c r="F11" s="19" t="inlineStr">
        <is>
          <t>Not Applicable</t>
        </is>
      </c>
      <c r="G11" s="19" t="inlineStr">
        <is>
          <t>roll</t>
        </is>
      </c>
    </row>
    <row r="12"/>
    <row r="13">
      <c r="A13" s="31" t="inlineStr">
        <is>
          <t>Technician Labor Cost Assumptions</t>
        </is>
      </c>
    </row>
    <row r="14">
      <c r="A14" s="3" t="inlineStr">
        <is>
          <t>Technician</t>
        </is>
      </c>
      <c r="B14" s="3" t="inlineStr">
        <is>
          <t>Default Labor Cost Rate</t>
        </is>
      </c>
    </row>
    <row r="15">
      <c r="A15" s="17" t="inlineStr">
        <is>
          <t>Avery Example</t>
        </is>
      </c>
      <c r="B15" s="44" t="n">
        <v>68</v>
      </c>
    </row>
    <row r="16">
      <c r="A16" s="17" t="inlineStr">
        <is>
          <t>Jordan Sample</t>
        </is>
      </c>
      <c r="B16" s="44" t="n">
        <v>72</v>
      </c>
    </row>
    <row r="17">
      <c r="A17" s="17" t="inlineStr">
        <is>
          <t>Morgan Demo</t>
        </is>
      </c>
      <c r="B17" s="44" t="n">
        <v>75</v>
      </c>
    </row>
    <row r="18">
      <c r="A18" s="17" t="inlineStr">
        <is>
          <t>Riley Fiction</t>
        </is>
      </c>
      <c r="B18" s="44" t="n">
        <v>70</v>
      </c>
    </row>
    <row r="19">
      <c r="A19" s="17" t="n"/>
      <c r="B19" s="44" t="n"/>
    </row>
    <row r="20">
      <c r="A20" s="17" t="n"/>
      <c r="B20" s="44" t="n"/>
    </row>
    <row r="21">
      <c r="A21" s="17" t="n"/>
      <c r="B21" s="44" t="n"/>
    </row>
    <row r="22">
      <c r="A22" s="17" t="n"/>
      <c r="B22" s="44" t="n"/>
    </row>
    <row r="23">
      <c r="A23" s="17" t="n"/>
      <c r="B23" s="44" t="n"/>
    </row>
    <row r="24">
      <c r="A24" s="17" t="n"/>
      <c r="B24" s="44" t="n"/>
    </row>
  </sheetData>
  <mergeCells count="1">
    <mergeCell ref="A1:G1"/>
  </mergeCells>
  <dataValidations count="5">
    <dataValidation sqref="B5 B7:B8" showDropDown="0" showInputMessage="1" showErrorMessage="1" allowBlank="0" errorTitle="Date Check" error="Enter a valid date between 01/01/2020 and 12/31/2100." promptTitle="Date Entry" prompt="Enter a date in MM/DD/YYYY format." type="date" errorStyle="stop" operator="between">
      <formula1>DATE(2020,1,1)</formula1>
      <formula2>DATE(2100,12,31)</formula2>
    </dataValidation>
    <dataValidation sqref="B6" showDropDown="0" showInputMessage="0" showErrorMessage="1" allowBlank="0" errorTitle="Follow-Up Limit" error="Enter a whole number from 1 through 3650." type="whole" errorStyle="stop" operator="between">
      <formula1>1</formula1>
      <formula2>3650</formula2>
    </dataValidation>
    <dataValidation sqref="B9" showDropDown="0" showInputMessage="0" showErrorMessage="1" allowBlank="0" errorTitle="Quantity Limit" error="Enter a nonnegative quantity limit." type="decimal" errorStyle="stop" operator="between">
      <formula1>0</formula1>
      <formula2>100000</formula2>
    </dataValidation>
    <dataValidation sqref="B10:B11" showDropDown="0" showInputMessage="0" showErrorMessage="1" allowBlank="0" errorTitle="Limit Check" error="Enter a nonnegative numeric limit." type="decimal" errorStyle="stop" operator="between">
      <formula1>0</formula1>
      <formula2>1000000</formula2>
    </dataValidation>
    <dataValidation sqref="B15:B24" showDropDown="0" showInputMessage="1" showErrorMessage="1" allowBlank="0" errorTitle="Rate Check" error="Enter a nonnegative labor cost rate." promptTitle="Labor Cost Rate" prompt="Enter the internal labor cost rate used for tracking." type="decimal" errorStyle="stop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HVAC Workbook Example</dc:creator>
  <dc:title xmlns:dc="http://purl.org/dc/elements/1.1/">HVAC Warranty Service Tracker</dc:title>
  <dc:subject xmlns:dc="http://purl.org/dc/elements/1.1/">Fictional warranty, service cost, claim, and recovery tracking</dc:subject>
  <dcterms:created xmlns:dcterms="http://purl.org/dc/terms/" xmlns:xsi="http://www.w3.org/2001/XMLSchema-instance" xsi:type="dcterms:W3CDTF">2026-09-12T09:14:40Z</dcterms:created>
  <dcterms:modified xmlns:dcterms="http://purl.org/dc/terms/" xmlns:xsi="http://www.w3.org/2001/XMLSchema-instance" xsi:type="dcterms:W3CDTF">2026-09-12T09:14:41+00:00Z</dcterms:modified>
</cp:coreProperties>
</file>