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Back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Backlog'!$A$3:$T$103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i val="1"/>
      <color rgb="00243746"/>
      <sz val="9"/>
    </font>
    <font>
      <name val="Calibri"/>
      <b val="1"/>
      <color rgb="0016324F"/>
      <sz val="18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167D8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/>
    </xf>
    <xf numFmtId="0" fontId="2" fillId="0" borderId="0" pivotButton="0" quotePrefix="0" xfId="0"/>
    <xf numFmtId="164" fontId="2" fillId="0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6" fillId="3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left" vertical="center"/>
    </xf>
    <xf numFmtId="166" fontId="6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0" borderId="0" applyAlignment="1" pivotButton="0" quotePrefix="0" xfId="0">
      <alignment horizontal="center" vertical="center"/>
    </xf>
    <xf numFmtId="165" fontId="6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Jobs by Age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'Summary'!$A$12:$A$16</f>
            </numRef>
          </cat>
          <val>
            <numRef>
              <f>'Summary'!$B$12:$B$16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Jobs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L2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23" customWidth="1" min="4" max="4"/>
    <col width="12" customWidth="1" min="5" max="5"/>
    <col width="12" customWidth="1" min="6" max="6"/>
    <col width="23" customWidth="1" min="7" max="7"/>
    <col width="12" customWidth="1" min="8" max="8"/>
    <col width="12" customWidth="1" min="9" max="9"/>
    <col width="22" customWidth="1" min="10" max="10"/>
    <col width="14" customWidth="1" min="11" max="11"/>
    <col width="12" customWidth="1" min="12" max="12"/>
  </cols>
  <sheetData>
    <row r="1" ht="28" customHeight="1">
      <c r="A1" s="1" t="inlineStr">
        <is>
          <t>HVAC Service Backlog Aging Summary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>
      <c r="A2" s="3" t="inlineStr">
        <is>
          <t>Calculated from Service Backlog entries. Blank prepared rows are excluded, and all sample records are fictional.</t>
        </is>
      </c>
      <c r="J2" s="4" t="inlineStr">
        <is>
          <t>As of</t>
        </is>
      </c>
      <c r="K2" s="32">
        <f>Assumptions!$B$2</f>
        <v/>
      </c>
    </row>
    <row r="3"/>
    <row r="4" ht="22" customHeight="1">
      <c r="A4" s="6" t="inlineStr">
        <is>
          <t>Open Backlog Jobs</t>
        </is>
      </c>
      <c r="B4" s="7" t="n"/>
      <c r="C4" s="7" t="n"/>
      <c r="D4" s="6" t="inlineStr">
        <is>
          <t>Estimated Backlog Price</t>
        </is>
      </c>
      <c r="E4" s="7" t="n"/>
      <c r="F4" s="7" t="n"/>
      <c r="G4" s="6" t="inlineStr">
        <is>
          <t>Past Promised Date</t>
        </is>
      </c>
      <c r="H4" s="7" t="n"/>
      <c r="I4" s="7" t="n"/>
      <c r="J4" s="6" t="inlineStr">
        <is>
          <t>Average Age (Days)</t>
        </is>
      </c>
      <c r="K4" s="7" t="n"/>
      <c r="L4" s="7" t="n"/>
    </row>
    <row r="5" ht="32" customHeight="1">
      <c r="A5" s="8">
        <f>COUNTIF('Service Backlog'!$S$4:$S$103,"Y")</f>
        <v/>
      </c>
      <c r="B5" s="7" t="n"/>
      <c r="C5" s="7" t="n"/>
      <c r="D5" s="33">
        <f>SUM('Service Backlog'!$R$4:$R$103)</f>
        <v/>
      </c>
      <c r="E5" s="7" t="n"/>
      <c r="F5" s="7" t="n"/>
      <c r="G5" s="8">
        <f>COUNTIF('Service Backlog'!$P$4:$P$103,"&gt;0")</f>
        <v/>
      </c>
      <c r="H5" s="7" t="n"/>
      <c r="I5" s="7" t="n"/>
      <c r="J5" s="10">
        <f>IFERROR(AVERAGE('Service Backlog'!$O$4:$O$103),"")</f>
        <v/>
      </c>
      <c r="K5" s="7" t="n"/>
      <c r="L5" s="7" t="n"/>
    </row>
    <row r="6"/>
    <row r="7" ht="22" customHeight="1">
      <c r="A7" s="6" t="inlineStr">
        <is>
          <t>High or Critical Jobs</t>
        </is>
      </c>
      <c r="B7" s="7" t="n"/>
      <c r="C7" s="7" t="n"/>
      <c r="D7" s="6" t="inlineStr">
        <is>
          <t>Jobs Needing Human Check</t>
        </is>
      </c>
      <c r="E7" s="7" t="n"/>
      <c r="F7" s="7" t="n"/>
      <c r="G7" s="6" t="inlineStr">
        <is>
          <t>Average Price per Open Job</t>
        </is>
      </c>
      <c r="H7" s="7" t="n"/>
      <c r="I7" s="7" t="n"/>
      <c r="J7" s="6" t="inlineStr">
        <is>
          <t>Oldest Open Job (Days)</t>
        </is>
      </c>
      <c r="K7" s="7" t="n"/>
      <c r="L7" s="7" t="n"/>
    </row>
    <row r="8" ht="32" customHeight="1">
      <c r="A8" s="8">
        <f>COUNTIFS('Service Backlog'!$S$4:$S$103,"Y",'Service Backlog'!$D$4:$D$103,"High")+COUNTIFS('Service Backlog'!$S$4:$S$103,"Y",'Service Backlog'!$D$4:$D$103,"Critical")</f>
        <v/>
      </c>
      <c r="B8" s="7" t="n"/>
      <c r="C8" s="7" t="n"/>
      <c r="D8" s="8">
        <f>SUMPRODUCT(--(LEN('Service Backlog'!$T$4:$T$103)&gt;0))</f>
        <v/>
      </c>
      <c r="E8" s="7" t="n"/>
      <c r="F8" s="7" t="n"/>
      <c r="G8" s="33">
        <f>IFERROR(SUM('Service Backlog'!$R$4:$R$103)/COUNTIF('Service Backlog'!$S$4:$S$103,"Y"),"")</f>
        <v/>
      </c>
      <c r="H8" s="7" t="n"/>
      <c r="I8" s="7" t="n"/>
      <c r="J8" s="8">
        <f>IF(COUNT('Service Backlog'!$O$4:$O$103)=0,"",MAX('Service Backlog'!$O$4:$O$103))</f>
        <v/>
      </c>
      <c r="K8" s="7" t="n"/>
      <c r="L8" s="7" t="n"/>
    </row>
    <row r="9"/>
    <row r="10"/>
    <row r="11">
      <c r="A11" s="11" t="inlineStr">
        <is>
          <t>Aging Bucket</t>
        </is>
      </c>
      <c r="B11" s="11" t="inlineStr">
        <is>
          <t>Open Jobs</t>
        </is>
      </c>
      <c r="C11" s="11" t="inlineStr">
        <is>
          <t>Est. Price</t>
        </is>
      </c>
    </row>
    <row r="12">
      <c r="A12" s="12">
        <f>Assumptions!$I$5</f>
        <v/>
      </c>
      <c r="B12" s="13">
        <f>COUNTIF('Service Backlog'!$Q$4:$Q$103,$A12)</f>
        <v/>
      </c>
      <c r="C12" s="34">
        <f>SUMIF('Service Backlog'!$Q$4:$Q$103,$A12,'Service Backlog'!$R$4:$R$103)</f>
        <v/>
      </c>
    </row>
    <row r="13">
      <c r="A13" s="15">
        <f>Assumptions!$I$6</f>
        <v/>
      </c>
      <c r="B13" s="16">
        <f>COUNTIF('Service Backlog'!$Q$4:$Q$103,$A13)</f>
        <v/>
      </c>
      <c r="C13" s="35">
        <f>SUMIF('Service Backlog'!$Q$4:$Q$103,$A13,'Service Backlog'!$R$4:$R$103)</f>
        <v/>
      </c>
    </row>
    <row r="14">
      <c r="A14" s="12">
        <f>Assumptions!$I$7</f>
        <v/>
      </c>
      <c r="B14" s="13">
        <f>COUNTIF('Service Backlog'!$Q$4:$Q$103,$A14)</f>
        <v/>
      </c>
      <c r="C14" s="34">
        <f>SUMIF('Service Backlog'!$Q$4:$Q$103,$A14,'Service Backlog'!$R$4:$R$103)</f>
        <v/>
      </c>
    </row>
    <row r="15">
      <c r="A15" s="15">
        <f>Assumptions!$I$8</f>
        <v/>
      </c>
      <c r="B15" s="16">
        <f>COUNTIF('Service Backlog'!$Q$4:$Q$103,$A15)</f>
        <v/>
      </c>
      <c r="C15" s="35">
        <f>SUMIF('Service Backlog'!$Q$4:$Q$103,$A15,'Service Backlog'!$R$4:$R$103)</f>
        <v/>
      </c>
    </row>
    <row r="16">
      <c r="A16" s="12">
        <f>Assumptions!$I$9</f>
        <v/>
      </c>
      <c r="B16" s="13">
        <f>COUNTIF('Service Backlog'!$Q$4:$Q$103,$A16)</f>
        <v/>
      </c>
      <c r="C16" s="34">
        <f>SUMIF('Service Backlog'!$Q$4:$Q$103,$A16,'Service Backlog'!$R$4:$R$103)</f>
        <v/>
      </c>
    </row>
    <row r="17"/>
    <row r="18"/>
    <row r="19">
      <c r="A19" s="11" t="inlineStr">
        <is>
          <t>Priority</t>
        </is>
      </c>
      <c r="B19" s="11" t="inlineStr">
        <is>
          <t>Open Jobs</t>
        </is>
      </c>
      <c r="C19" s="11" t="inlineStr">
        <is>
          <t>Est. Price</t>
        </is>
      </c>
    </row>
    <row r="20">
      <c r="A20" s="12">
        <f>Assumptions!$D$5</f>
        <v/>
      </c>
      <c r="B20" s="13">
        <f>COUNTIFS('Service Backlog'!$S$4:$S$103,"Y",'Service Backlog'!$D$4:$D$103,$A20)</f>
        <v/>
      </c>
      <c r="C20" s="34">
        <f>SUMIFS('Service Backlog'!$R$4:$R$103,'Service Backlog'!$D$4:$D$103,$A20)</f>
        <v/>
      </c>
    </row>
    <row r="21">
      <c r="A21" s="15">
        <f>Assumptions!$D$6</f>
        <v/>
      </c>
      <c r="B21" s="16">
        <f>COUNTIFS('Service Backlog'!$S$4:$S$103,"Y",'Service Backlog'!$D$4:$D$103,$A21)</f>
        <v/>
      </c>
      <c r="C21" s="35">
        <f>SUMIFS('Service Backlog'!$R$4:$R$103,'Service Backlog'!$D$4:$D$103,$A21)</f>
        <v/>
      </c>
    </row>
    <row r="22">
      <c r="A22" s="12">
        <f>Assumptions!$D$7</f>
        <v/>
      </c>
      <c r="B22" s="13">
        <f>COUNTIFS('Service Backlog'!$S$4:$S$103,"Y",'Service Backlog'!$D$4:$D$103,$A22)</f>
        <v/>
      </c>
      <c r="C22" s="34">
        <f>SUMIFS('Service Backlog'!$R$4:$R$103,'Service Backlog'!$D$4:$D$103,$A22)</f>
        <v/>
      </c>
    </row>
    <row r="23">
      <c r="A23" s="15">
        <f>Assumptions!$D$8</f>
        <v/>
      </c>
      <c r="B23" s="16">
        <f>COUNTIFS('Service Backlog'!$S$4:$S$103,"Y",'Service Backlog'!$D$4:$D$103,$A23)</f>
        <v/>
      </c>
      <c r="C23" s="35">
        <f>SUMIFS('Service Backlog'!$R$4:$R$103,'Service Backlog'!$D$4:$D$103,$A23)</f>
        <v/>
      </c>
    </row>
  </sheetData>
  <mergeCells count="1">
    <mergeCell ref="A1:L1"/>
  </mergeCells>
  <conditionalFormatting sqref="D8">
    <cfRule type="expression" priority="1" dxfId="0">
      <formula>D8&gt;0</formula>
    </cfRule>
  </conditionalFormatting>
  <conditionalFormatting sqref="G5">
    <cfRule type="expression" priority="2" dxfId="1">
      <formula>G5&gt;0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/>
  </sheetPr>
  <dimension ref="A1:T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5" customWidth="1" min="3" max="3"/>
    <col width="12" customWidth="1" min="4" max="4"/>
    <col width="13" customWidth="1" min="5" max="5"/>
    <col width="14" customWidth="1" min="6" max="6"/>
    <col width="35" customWidth="1" min="7" max="7"/>
    <col width="15" customWidth="1" min="8" max="8"/>
    <col width="15" customWidth="1" min="9" max="9"/>
    <col width="14" customWidth="1" min="10" max="10"/>
    <col width="20" customWidth="1" min="11" max="11"/>
    <col width="22" customWidth="1" min="12" max="12"/>
    <col width="21" customWidth="1" min="13" max="13"/>
    <col width="13" customWidth="1" min="14" max="14"/>
    <col width="11" customWidth="1" min="15" max="15"/>
    <col width="18" customWidth="1" min="16" max="16"/>
    <col width="15" customWidth="1" min="17" max="17"/>
    <col width="16" customWidth="1" min="18" max="18"/>
    <col width="12" customWidth="1" min="19" max="19"/>
    <col width="31" customWidth="1" min="20" max="20"/>
  </cols>
  <sheetData>
    <row r="1" ht="26" customHeight="1">
      <c r="A1" s="1" t="inlineStr">
        <is>
          <t>HVAC Service Backlog Aging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1" t="n"/>
    </row>
    <row r="2" ht="24" customHeight="1">
      <c r="A2" s="3" t="inlineStr">
        <is>
          <t>Enter service records in orange cells. Calculated fields age unresolved work as of the Assumptions date. All samples are fictional.</t>
        </is>
      </c>
    </row>
    <row r="3" ht="34" customHeight="1">
      <c r="A3" s="11" t="inlineStr">
        <is>
          <t>Job ID</t>
        </is>
      </c>
      <c r="B3" s="11" t="inlineStr">
        <is>
          <t>Customer</t>
        </is>
      </c>
      <c r="C3" s="11" t="inlineStr">
        <is>
          <t>Equipment</t>
        </is>
      </c>
      <c r="D3" s="11" t="inlineStr">
        <is>
          <t>Priority</t>
        </is>
      </c>
      <c r="E3" s="11" t="inlineStr">
        <is>
          <t>Opened Date</t>
        </is>
      </c>
      <c r="F3" s="11" t="inlineStr">
        <is>
          <t>Promised Date</t>
        </is>
      </c>
      <c r="G3" s="11" t="inlineStr">
        <is>
          <t>Service Description</t>
        </is>
      </c>
      <c r="H3" s="11" t="inlineStr">
        <is>
          <t>Est. Labor Hours</t>
        </is>
      </c>
      <c r="I3" s="11" t="inlineStr">
        <is>
          <t>Est. Parts Cost</t>
        </is>
      </c>
      <c r="J3" s="11" t="inlineStr">
        <is>
          <t>Est. Price</t>
        </is>
      </c>
      <c r="K3" s="11" t="inlineStr">
        <is>
          <t>Assigned Technician</t>
        </is>
      </c>
      <c r="L3" s="11" t="inlineStr">
        <is>
          <t>Blocker Responsibility</t>
        </is>
      </c>
      <c r="M3" s="11" t="inlineStr">
        <is>
          <t>Status</t>
        </is>
      </c>
      <c r="N3" s="11" t="inlineStr">
        <is>
          <t>Closed Date</t>
        </is>
      </c>
      <c r="O3" s="11" t="inlineStr">
        <is>
          <t>Age Days</t>
        </is>
      </c>
      <c r="P3" s="11" t="inlineStr">
        <is>
          <t>Days Past Promise</t>
        </is>
      </c>
      <c r="Q3" s="11" t="inlineStr">
        <is>
          <t>Aging Bucket</t>
        </is>
      </c>
      <c r="R3" s="11" t="inlineStr">
        <is>
          <t>Backlog Value</t>
        </is>
      </c>
      <c r="S3" s="11" t="inlineStr">
        <is>
          <t>In Backlog</t>
        </is>
      </c>
      <c r="T3" s="11" t="inlineStr">
        <is>
          <t>Check Needed</t>
        </is>
      </c>
    </row>
    <row r="4">
      <c r="A4" s="18" t="inlineStr">
        <is>
          <t>DEMO-1001</t>
        </is>
      </c>
      <c r="B4" s="19" t="inlineStr">
        <is>
          <t>Fictional Pine Plaza</t>
        </is>
      </c>
      <c r="C4" s="19" t="inlineStr">
        <is>
          <t>Demo Rooftop Unit RTU-01</t>
        </is>
      </c>
      <c r="D4" s="18" t="inlineStr">
        <is>
          <t>High</t>
        </is>
      </c>
      <c r="E4" s="36" t="n">
        <v>46270</v>
      </c>
      <c r="F4" s="36" t="n">
        <v>46278</v>
      </c>
      <c r="G4" s="19" t="inlineStr">
        <is>
          <t>Investigate intermittent cooling shutdown.</t>
        </is>
      </c>
      <c r="H4" s="21" t="n">
        <v>3</v>
      </c>
      <c r="I4" s="37" t="n">
        <v>220</v>
      </c>
      <c r="J4" s="37" t="n">
        <v>790</v>
      </c>
      <c r="K4" s="19" t="inlineStr">
        <is>
          <t>Casey Example</t>
        </is>
      </c>
      <c r="L4" s="19" t="inlineStr">
        <is>
          <t>None</t>
        </is>
      </c>
      <c r="M4" s="19" t="inlineStr">
        <is>
          <t>Scheduled</t>
        </is>
      </c>
      <c r="N4" s="36" t="n"/>
      <c r="O4" s="13">
        <f>IF(OR($A4="",$E4="",$S4&lt;&gt;"Y"),"",IFERROR(MAX(0,Assumptions!$B$2-$E4),""))</f>
        <v/>
      </c>
      <c r="P4" s="13">
        <f>IF(OR($A4="",$F4="",$S4&lt;&gt;"Y"),"",IFERROR(MAX(0,Assumptions!$B$2-$F4),""))</f>
        <v/>
      </c>
      <c r="Q4" s="23">
        <f>IF($O4="","",IFERROR(VLOOKUP($O4,Assumptions!$H$5:$I$9,2,TRUE),"Check age band"))</f>
        <v/>
      </c>
      <c r="R4" s="34">
        <f>IF(OR($A4="",$S4&lt;&gt;"Y",$J4=""),"",$J4)</f>
        <v/>
      </c>
      <c r="S4" s="23">
        <f>IF($A4="","",IFERROR(VLOOKUP($M4,Assumptions!$A$5:$B$11,2,FALSE),"Check"))</f>
        <v/>
      </c>
      <c r="T4" s="24">
        <f>IF($A4="","",IFERROR(IF($S4="Check","Check status",IF($B4="","Add customer, ","")&amp;IF($D4="","Add priority, ","")&amp;IF(AND($S4="Y",$E4=""),"Add opened date, ","")&amp;IF(AND($S4="Y",$F4=""),"Add promised date, ","")&amp;IF(AND($E4&lt;&gt;"",$F4&lt;&gt;"",$F4&lt;$E4),"Check promised date, ","")&amp;IF(AND($S4="Y",$N4&lt;&gt;""),"Check closed date, ","")&amp;IF(AND($S4="N",$N4=""),"Add closed date, ","")&amp;IF(AND($N4&lt;&gt;"",$E4&lt;&gt;"",$N4&lt;$E4),"Check closed date, ","")&amp;IF(AND($S4="Y",$J4=""),"Add estimated price, ","")&amp;IF(AND($S4="Y",$L4=""),"Add responsibility, ","")&amp;IF(AND($S4="Y",$L4&lt;&gt;"",$L4&lt;&gt;"None"),"Review blocker, ","")&amp;IF(AND($S4="Y",$P4&lt;&gt;"",$P4&gt;=Assumptions!$B$3),"Review overdue","")),"Check entry"))</f>
        <v/>
      </c>
    </row>
    <row r="5">
      <c r="A5" s="18" t="inlineStr">
        <is>
          <t>DEMO-1002</t>
        </is>
      </c>
      <c r="B5" s="19" t="inlineStr">
        <is>
          <t>Example Juniper Bakery</t>
        </is>
      </c>
      <c r="C5" s="19" t="inlineStr">
        <is>
          <t>Example Split System AHU-02</t>
        </is>
      </c>
      <c r="D5" s="18" t="inlineStr">
        <is>
          <t>Normal</t>
        </is>
      </c>
      <c r="E5" s="36" t="n">
        <v>46269</v>
      </c>
      <c r="F5" s="36" t="n">
        <v>46276</v>
      </c>
      <c r="G5" s="19" t="inlineStr">
        <is>
          <t>Replace failed condenser fan motor after review.</t>
        </is>
      </c>
      <c r="H5" s="21" t="n">
        <v>4.5</v>
      </c>
      <c r="I5" s="37" t="n">
        <v>485</v>
      </c>
      <c r="J5" s="37" t="n">
        <v>1250</v>
      </c>
      <c r="K5" s="19" t="inlineStr">
        <is>
          <t>Riley Sample</t>
        </is>
      </c>
      <c r="L5" s="19" t="inlineStr">
        <is>
          <t>Parts Supplier</t>
        </is>
      </c>
      <c r="M5" s="19" t="inlineStr">
        <is>
          <t>Waiting on Parts</t>
        </is>
      </c>
      <c r="N5" s="36" t="n"/>
      <c r="O5" s="16">
        <f>IF(OR($A5="",$E5="",$S5&lt;&gt;"Y"),"",IFERROR(MAX(0,Assumptions!$B$2-$E5),""))</f>
        <v/>
      </c>
      <c r="P5" s="16">
        <f>IF(OR($A5="",$F5="",$S5&lt;&gt;"Y"),"",IFERROR(MAX(0,Assumptions!$B$2-$F5),""))</f>
        <v/>
      </c>
      <c r="Q5" s="25">
        <f>IF($O5="","",IFERROR(VLOOKUP($O5,Assumptions!$H$5:$I$9,2,TRUE),"Check age band"))</f>
        <v/>
      </c>
      <c r="R5" s="35">
        <f>IF(OR($A5="",$S5&lt;&gt;"Y",$J5=""),"",$J5)</f>
        <v/>
      </c>
      <c r="S5" s="25">
        <f>IF($A5="","",IFERROR(VLOOKUP($M5,Assumptions!$A$5:$B$11,2,FALSE),"Check"))</f>
        <v/>
      </c>
      <c r="T5" s="26">
        <f>IF($A5="","",IFERROR(IF($S5="Check","Check status",IF($B5="","Add customer, ","")&amp;IF($D5="","Add priority, ","")&amp;IF(AND($S5="Y",$E5=""),"Add opened date, ","")&amp;IF(AND($S5="Y",$F5=""),"Add promised date, ","")&amp;IF(AND($E5&lt;&gt;"",$F5&lt;&gt;"",$F5&lt;$E5),"Check promised date, ","")&amp;IF(AND($S5="Y",$N5&lt;&gt;""),"Check closed date, ","")&amp;IF(AND($S5="N",$N5=""),"Add closed date, ","")&amp;IF(AND($N5&lt;&gt;"",$E5&lt;&gt;"",$N5&lt;$E5),"Check closed date, ","")&amp;IF(AND($S5="Y",$J5=""),"Add estimated price, ","")&amp;IF(AND($S5="Y",$L5=""),"Add responsibility, ","")&amp;IF(AND($S5="Y",$L5&lt;&gt;"",$L5&lt;&gt;"None"),"Review blocker, ","")&amp;IF(AND($S5="Y",$P5&lt;&gt;"",$P5&gt;=Assumptions!$B$3),"Review overdue","")),"Check entry"))</f>
        <v/>
      </c>
    </row>
    <row r="6">
      <c r="A6" s="18" t="inlineStr">
        <is>
          <t>DEMO-1003</t>
        </is>
      </c>
      <c r="B6" s="19" t="inlineStr">
        <is>
          <t>Imaginary Copper Kettle Cafe</t>
        </is>
      </c>
      <c r="C6" s="19" t="inlineStr">
        <is>
          <t>Demo Walk-In Cooler CU-03</t>
        </is>
      </c>
      <c r="D6" s="18" t="inlineStr">
        <is>
          <t>Critical</t>
        </is>
      </c>
      <c r="E6" s="36" t="n">
        <v>46263</v>
      </c>
      <c r="F6" s="36" t="n">
        <v>46277</v>
      </c>
      <c r="G6" s="19" t="inlineStr">
        <is>
          <t>Diagnose warm walk-in cooler temperature.</t>
        </is>
      </c>
      <c r="H6" s="21" t="n">
        <v>2.5</v>
      </c>
      <c r="I6" s="37" t="n">
        <v>135</v>
      </c>
      <c r="J6" s="37" t="n">
        <v>640</v>
      </c>
      <c r="K6" s="19" t="inlineStr">
        <is>
          <t>Morgan Placeholder</t>
        </is>
      </c>
      <c r="L6" s="19" t="inlineStr">
        <is>
          <t>None</t>
        </is>
      </c>
      <c r="M6" s="19" t="inlineStr">
        <is>
          <t>Open</t>
        </is>
      </c>
      <c r="N6" s="36" t="n"/>
      <c r="O6" s="13">
        <f>IF(OR($A6="",$E6="",$S6&lt;&gt;"Y"),"",IFERROR(MAX(0,Assumptions!$B$2-$E6),""))</f>
        <v/>
      </c>
      <c r="P6" s="13">
        <f>IF(OR($A6="",$F6="",$S6&lt;&gt;"Y"),"",IFERROR(MAX(0,Assumptions!$B$2-$F6),""))</f>
        <v/>
      </c>
      <c r="Q6" s="23">
        <f>IF($O6="","",IFERROR(VLOOKUP($O6,Assumptions!$H$5:$I$9,2,TRUE),"Check age band"))</f>
        <v/>
      </c>
      <c r="R6" s="34">
        <f>IF(OR($A6="",$S6&lt;&gt;"Y",$J6=""),"",$J6)</f>
        <v/>
      </c>
      <c r="S6" s="23">
        <f>IF($A6="","",IFERROR(VLOOKUP($M6,Assumptions!$A$5:$B$11,2,FALSE),"Check"))</f>
        <v/>
      </c>
      <c r="T6" s="24">
        <f>IF($A6="","",IFERROR(IF($S6="Check","Check status",IF($B6="","Add customer, ","")&amp;IF($D6="","Add priority, ","")&amp;IF(AND($S6="Y",$E6=""),"Add opened date, ","")&amp;IF(AND($S6="Y",$F6=""),"Add promised date, ","")&amp;IF(AND($E6&lt;&gt;"",$F6&lt;&gt;"",$F6&lt;$E6),"Check promised date, ","")&amp;IF(AND($S6="Y",$N6&lt;&gt;""),"Check closed date, ","")&amp;IF(AND($S6="N",$N6=""),"Add closed date, ","")&amp;IF(AND($N6&lt;&gt;"",$E6&lt;&gt;"",$N6&lt;$E6),"Check closed date, ","")&amp;IF(AND($S6="Y",$J6=""),"Add estimated price, ","")&amp;IF(AND($S6="Y",$L6=""),"Add responsibility, ","")&amp;IF(AND($S6="Y",$L6&lt;&gt;"",$L6&lt;&gt;"None"),"Review blocker, ","")&amp;IF(AND($S6="Y",$P6&lt;&gt;"",$P6&gt;=Assumptions!$B$3),"Review overdue","")),"Check entry"))</f>
        <v/>
      </c>
    </row>
    <row r="7">
      <c r="A7" s="18" t="inlineStr">
        <is>
          <t>DEMO-1004</t>
        </is>
      </c>
      <c r="B7" s="19" t="inlineStr">
        <is>
          <t>Sample Bluebird Offices</t>
        </is>
      </c>
      <c r="C7" s="19" t="inlineStr">
        <is>
          <t>Example Heat Pump HP-04</t>
        </is>
      </c>
      <c r="D7" s="18" t="inlineStr">
        <is>
          <t>Low</t>
        </is>
      </c>
      <c r="E7" s="36" t="n">
        <v>46262</v>
      </c>
      <c r="F7" s="36" t="n">
        <v>46272</v>
      </c>
      <c r="G7" s="19" t="inlineStr">
        <is>
          <t>Review comfort complaint in a fictional office area.</t>
        </is>
      </c>
      <c r="H7" s="21" t="n">
        <v>2</v>
      </c>
      <c r="I7" s="37" t="n">
        <v>80</v>
      </c>
      <c r="J7" s="37" t="n">
        <v>410</v>
      </c>
      <c r="K7" s="19" t="inlineStr">
        <is>
          <t>Taylor Fiction</t>
        </is>
      </c>
      <c r="L7" s="19" t="inlineStr">
        <is>
          <t>Customer</t>
        </is>
      </c>
      <c r="M7" s="19" t="inlineStr">
        <is>
          <t>Waiting on Customer</t>
        </is>
      </c>
      <c r="N7" s="36" t="n"/>
      <c r="O7" s="16">
        <f>IF(OR($A7="",$E7="",$S7&lt;&gt;"Y"),"",IFERROR(MAX(0,Assumptions!$B$2-$E7),""))</f>
        <v/>
      </c>
      <c r="P7" s="16">
        <f>IF(OR($A7="",$F7="",$S7&lt;&gt;"Y"),"",IFERROR(MAX(0,Assumptions!$B$2-$F7),""))</f>
        <v/>
      </c>
      <c r="Q7" s="25">
        <f>IF($O7="","",IFERROR(VLOOKUP($O7,Assumptions!$H$5:$I$9,2,TRUE),"Check age band"))</f>
        <v/>
      </c>
      <c r="R7" s="35">
        <f>IF(OR($A7="",$S7&lt;&gt;"Y",$J7=""),"",$J7)</f>
        <v/>
      </c>
      <c r="S7" s="25">
        <f>IF($A7="","",IFERROR(VLOOKUP($M7,Assumptions!$A$5:$B$11,2,FALSE),"Check"))</f>
        <v/>
      </c>
      <c r="T7" s="26">
        <f>IF($A7="","",IFERROR(IF($S7="Check","Check status",IF($B7="","Add customer, ","")&amp;IF($D7="","Add priority, ","")&amp;IF(AND($S7="Y",$E7=""),"Add opened date, ","")&amp;IF(AND($S7="Y",$F7=""),"Add promised date, ","")&amp;IF(AND($E7&lt;&gt;"",$F7&lt;&gt;"",$F7&lt;$E7),"Check promised date, ","")&amp;IF(AND($S7="Y",$N7&lt;&gt;""),"Check closed date, ","")&amp;IF(AND($S7="N",$N7=""),"Add closed date, ","")&amp;IF(AND($N7&lt;&gt;"",$E7&lt;&gt;"",$N7&lt;$E7),"Check closed date, ","")&amp;IF(AND($S7="Y",$J7=""),"Add estimated price, ","")&amp;IF(AND($S7="Y",$L7=""),"Add responsibility, ","")&amp;IF(AND($S7="Y",$L7&lt;&gt;"",$L7&lt;&gt;"None"),"Review blocker, ","")&amp;IF(AND($S7="Y",$P7&lt;&gt;"",$P7&gt;=Assumptions!$B$3),"Review overdue","")),"Check entry"))</f>
        <v/>
      </c>
    </row>
    <row r="8">
      <c r="A8" s="18" t="inlineStr">
        <is>
          <t>DEMO-1005</t>
        </is>
      </c>
      <c r="B8" s="19" t="inlineStr">
        <is>
          <t>Fictional Willow Arts Center</t>
        </is>
      </c>
      <c r="C8" s="19" t="inlineStr">
        <is>
          <t>Demo Air Handler AHU-05</t>
        </is>
      </c>
      <c r="D8" s="18" t="inlineStr">
        <is>
          <t>High</t>
        </is>
      </c>
      <c r="E8" s="36" t="n">
        <v>46247</v>
      </c>
      <c r="F8" s="36" t="n">
        <v>46263</v>
      </c>
      <c r="G8" s="19" t="inlineStr">
        <is>
          <t>Assess supply fan vibration and estimate repairs.</t>
        </is>
      </c>
      <c r="H8" s="21" t="n">
        <v>8</v>
      </c>
      <c r="I8" s="37" t="n">
        <v>920</v>
      </c>
      <c r="J8" s="37" t="n">
        <v>2100</v>
      </c>
      <c r="K8" s="19" t="inlineStr">
        <is>
          <t>Casey Example</t>
        </is>
      </c>
      <c r="L8" s="19" t="inlineStr">
        <is>
          <t>None</t>
        </is>
      </c>
      <c r="M8" s="19" t="inlineStr">
        <is>
          <t>Open</t>
        </is>
      </c>
      <c r="N8" s="36" t="n"/>
      <c r="O8" s="13">
        <f>IF(OR($A8="",$E8="",$S8&lt;&gt;"Y"),"",IFERROR(MAX(0,Assumptions!$B$2-$E8),""))</f>
        <v/>
      </c>
      <c r="P8" s="13">
        <f>IF(OR($A8="",$F8="",$S8&lt;&gt;"Y"),"",IFERROR(MAX(0,Assumptions!$B$2-$F8),""))</f>
        <v/>
      </c>
      <c r="Q8" s="23">
        <f>IF($O8="","",IFERROR(VLOOKUP($O8,Assumptions!$H$5:$I$9,2,TRUE),"Check age band"))</f>
        <v/>
      </c>
      <c r="R8" s="34">
        <f>IF(OR($A8="",$S8&lt;&gt;"Y",$J8=""),"",$J8)</f>
        <v/>
      </c>
      <c r="S8" s="23">
        <f>IF($A8="","",IFERROR(VLOOKUP($M8,Assumptions!$A$5:$B$11,2,FALSE),"Check"))</f>
        <v/>
      </c>
      <c r="T8" s="24">
        <f>IF($A8="","",IFERROR(IF($S8="Check","Check status",IF($B8="","Add customer, ","")&amp;IF($D8="","Add priority, ","")&amp;IF(AND($S8="Y",$E8=""),"Add opened date, ","")&amp;IF(AND($S8="Y",$F8=""),"Add promised date, ","")&amp;IF(AND($E8&lt;&gt;"",$F8&lt;&gt;"",$F8&lt;$E8),"Check promised date, ","")&amp;IF(AND($S8="Y",$N8&lt;&gt;""),"Check closed date, ","")&amp;IF(AND($S8="N",$N8=""),"Add closed date, ","")&amp;IF(AND($N8&lt;&gt;"",$E8&lt;&gt;"",$N8&lt;$E8),"Check closed date, ","")&amp;IF(AND($S8="Y",$J8=""),"Add estimated price, ","")&amp;IF(AND($S8="Y",$L8=""),"Add responsibility, ","")&amp;IF(AND($S8="Y",$L8&lt;&gt;"",$L8&lt;&gt;"None"),"Review blocker, ","")&amp;IF(AND($S8="Y",$P8&lt;&gt;"",$P8&gt;=Assumptions!$B$3),"Review overdue","")),"Check entry"))</f>
        <v/>
      </c>
    </row>
    <row r="9">
      <c r="A9" s="18" t="inlineStr">
        <is>
          <t>DEMO-1006</t>
        </is>
      </c>
      <c r="B9" s="19" t="inlineStr">
        <is>
          <t>Placeholder Lantern Market</t>
        </is>
      </c>
      <c r="C9" s="19" t="inlineStr">
        <is>
          <t>Example Packaged Unit RTU-06</t>
        </is>
      </c>
      <c r="D9" s="18" t="inlineStr">
        <is>
          <t>Normal</t>
        </is>
      </c>
      <c r="E9" s="36" t="n">
        <v>46246</v>
      </c>
      <c r="F9" s="36" t="n"/>
      <c r="G9" s="19" t="inlineStr">
        <is>
          <t>Inspect reported airflow loss after site access is arranged.</t>
        </is>
      </c>
      <c r="H9" s="21" t="n">
        <v>5</v>
      </c>
      <c r="I9" s="37" t="n">
        <v>260</v>
      </c>
      <c r="J9" s="37" t="n">
        <v>980</v>
      </c>
      <c r="K9" s="19" t="inlineStr">
        <is>
          <t>Riley Sample</t>
        </is>
      </c>
      <c r="L9" s="19" t="inlineStr">
        <is>
          <t>Site Access</t>
        </is>
      </c>
      <c r="M9" s="19" t="inlineStr">
        <is>
          <t>On Hold</t>
        </is>
      </c>
      <c r="N9" s="36" t="n"/>
      <c r="O9" s="16">
        <f>IF(OR($A9="",$E9="",$S9&lt;&gt;"Y"),"",IFERROR(MAX(0,Assumptions!$B$2-$E9),""))</f>
        <v/>
      </c>
      <c r="P9" s="16">
        <f>IF(OR($A9="",$F9="",$S9&lt;&gt;"Y"),"",IFERROR(MAX(0,Assumptions!$B$2-$F9),""))</f>
        <v/>
      </c>
      <c r="Q9" s="25">
        <f>IF($O9="","",IFERROR(VLOOKUP($O9,Assumptions!$H$5:$I$9,2,TRUE),"Check age band"))</f>
        <v/>
      </c>
      <c r="R9" s="35">
        <f>IF(OR($A9="",$S9&lt;&gt;"Y",$J9=""),"",$J9)</f>
        <v/>
      </c>
      <c r="S9" s="25">
        <f>IF($A9="","",IFERROR(VLOOKUP($M9,Assumptions!$A$5:$B$11,2,FALSE),"Check"))</f>
        <v/>
      </c>
      <c r="T9" s="26">
        <f>IF($A9="","",IFERROR(IF($S9="Check","Check status",IF($B9="","Add customer, ","")&amp;IF($D9="","Add priority, ","")&amp;IF(AND($S9="Y",$E9=""),"Add opened date, ","")&amp;IF(AND($S9="Y",$F9=""),"Add promised date, ","")&amp;IF(AND($E9&lt;&gt;"",$F9&lt;&gt;"",$F9&lt;$E9),"Check promised date, ","")&amp;IF(AND($S9="Y",$N9&lt;&gt;""),"Check closed date, ","")&amp;IF(AND($S9="N",$N9=""),"Add closed date, ","")&amp;IF(AND($N9&lt;&gt;"",$E9&lt;&gt;"",$N9&lt;$E9),"Check closed date, ","")&amp;IF(AND($S9="Y",$J9=""),"Add estimated price, ","")&amp;IF(AND($S9="Y",$L9=""),"Add responsibility, ","")&amp;IF(AND($S9="Y",$L9&lt;&gt;"",$L9&lt;&gt;"None"),"Review blocker, ","")&amp;IF(AND($S9="Y",$P9&lt;&gt;"",$P9&gt;=Assumptions!$B$3),"Review overdue","")),"Check entry"))</f>
        <v/>
      </c>
    </row>
    <row r="10">
      <c r="A10" s="18" t="inlineStr">
        <is>
          <t>DEMO-1007</t>
        </is>
      </c>
      <c r="B10" s="19" t="inlineStr">
        <is>
          <t>Imaginary Maple Learning Hall</t>
        </is>
      </c>
      <c r="C10" s="19" t="inlineStr">
        <is>
          <t>Demo Boiler BLR-07</t>
        </is>
      </c>
      <c r="D10" s="18" t="inlineStr">
        <is>
          <t>Critical</t>
        </is>
      </c>
      <c r="E10" s="36" t="n">
        <v>46217</v>
      </c>
      <c r="F10" s="36" t="n">
        <v>46237</v>
      </c>
      <c r="G10" s="19" t="inlineStr">
        <is>
          <t>Review boiler ignition lockout and related service scope.</t>
        </is>
      </c>
      <c r="H10" s="21" t="n">
        <v>12</v>
      </c>
      <c r="I10" s="37" t="n">
        <v>1450</v>
      </c>
      <c r="J10" s="37" t="n">
        <v>3400</v>
      </c>
      <c r="K10" s="19" t="inlineStr">
        <is>
          <t>Morgan Placeholder</t>
        </is>
      </c>
      <c r="L10" s="19" t="inlineStr">
        <is>
          <t>None</t>
        </is>
      </c>
      <c r="M10" s="19" t="inlineStr">
        <is>
          <t>Scheduled</t>
        </is>
      </c>
      <c r="N10" s="36" t="n"/>
      <c r="O10" s="13">
        <f>IF(OR($A10="",$E10="",$S10&lt;&gt;"Y"),"",IFERROR(MAX(0,Assumptions!$B$2-$E10),""))</f>
        <v/>
      </c>
      <c r="P10" s="13">
        <f>IF(OR($A10="",$F10="",$S10&lt;&gt;"Y"),"",IFERROR(MAX(0,Assumptions!$B$2-$F10),""))</f>
        <v/>
      </c>
      <c r="Q10" s="23">
        <f>IF($O10="","",IFERROR(VLOOKUP($O10,Assumptions!$H$5:$I$9,2,TRUE),"Check age band"))</f>
        <v/>
      </c>
      <c r="R10" s="34">
        <f>IF(OR($A10="",$S10&lt;&gt;"Y",$J10=""),"",$J10)</f>
        <v/>
      </c>
      <c r="S10" s="23">
        <f>IF($A10="","",IFERROR(VLOOKUP($M10,Assumptions!$A$5:$B$11,2,FALSE),"Check"))</f>
        <v/>
      </c>
      <c r="T10" s="24">
        <f>IF($A10="","",IFERROR(IF($S10="Check","Check status",IF($B10="","Add customer, ","")&amp;IF($D10="","Add priority, ","")&amp;IF(AND($S10="Y",$E10=""),"Add opened date, ","")&amp;IF(AND($S10="Y",$F10=""),"Add promised date, ","")&amp;IF(AND($E10&lt;&gt;"",$F10&lt;&gt;"",$F10&lt;$E10),"Check promised date, ","")&amp;IF(AND($S10="Y",$N10&lt;&gt;""),"Check closed date, ","")&amp;IF(AND($S10="N",$N10=""),"Add closed date, ","")&amp;IF(AND($N10&lt;&gt;"",$E10&lt;&gt;"",$N10&lt;$E10),"Check closed date, ","")&amp;IF(AND($S10="Y",$J10=""),"Add estimated price, ","")&amp;IF(AND($S10="Y",$L10=""),"Add responsibility, ","")&amp;IF(AND($S10="Y",$L10&lt;&gt;"",$L10&lt;&gt;"None"),"Review blocker, ","")&amp;IF(AND($S10="Y",$P10&lt;&gt;"",$P10&gt;=Assumptions!$B$3),"Review overdue","")),"Check entry"))</f>
        <v/>
      </c>
    </row>
    <row r="11">
      <c r="A11" s="18" t="inlineStr">
        <is>
          <t>DEMO-1008</t>
        </is>
      </c>
      <c r="B11" s="19" t="inlineStr">
        <is>
          <t>Example Silver Acorn Studio</t>
        </is>
      </c>
      <c r="C11" s="19" t="inlineStr">
        <is>
          <t>Example Mini-Split MS-08</t>
        </is>
      </c>
      <c r="D11" s="18" t="inlineStr">
        <is>
          <t>High</t>
        </is>
      </c>
      <c r="E11" s="36" t="n">
        <v>46216</v>
      </c>
      <c r="F11" s="36" t="n">
        <v>46232</v>
      </c>
      <c r="G11" s="19" t="inlineStr">
        <is>
          <t>Complete parts review for recurring condensate leak.</t>
        </is>
      </c>
      <c r="H11" s="21" t="n">
        <v>6.5</v>
      </c>
      <c r="I11" s="37" t="n">
        <v>675</v>
      </c>
      <c r="J11" s="37" t="n">
        <v>1680</v>
      </c>
      <c r="K11" s="19" t="inlineStr">
        <is>
          <t>Taylor Fiction</t>
        </is>
      </c>
      <c r="L11" s="19" t="inlineStr">
        <is>
          <t>Parts Supplier</t>
        </is>
      </c>
      <c r="M11" s="19" t="inlineStr">
        <is>
          <t>Waiting on Parts</t>
        </is>
      </c>
      <c r="N11" s="36" t="n"/>
      <c r="O11" s="16">
        <f>IF(OR($A11="",$E11="",$S11&lt;&gt;"Y"),"",IFERROR(MAX(0,Assumptions!$B$2-$E11),""))</f>
        <v/>
      </c>
      <c r="P11" s="16">
        <f>IF(OR($A11="",$F11="",$S11&lt;&gt;"Y"),"",IFERROR(MAX(0,Assumptions!$B$2-$F11),""))</f>
        <v/>
      </c>
      <c r="Q11" s="25">
        <f>IF($O11="","",IFERROR(VLOOKUP($O11,Assumptions!$H$5:$I$9,2,TRUE),"Check age band"))</f>
        <v/>
      </c>
      <c r="R11" s="35">
        <f>IF(OR($A11="",$S11&lt;&gt;"Y",$J11=""),"",$J11)</f>
        <v/>
      </c>
      <c r="S11" s="25">
        <f>IF($A11="","",IFERROR(VLOOKUP($M11,Assumptions!$A$5:$B$11,2,FALSE),"Check"))</f>
        <v/>
      </c>
      <c r="T11" s="26">
        <f>IF($A11="","",IFERROR(IF($S11="Check","Check status",IF($B11="","Add customer, ","")&amp;IF($D11="","Add priority, ","")&amp;IF(AND($S11="Y",$E11=""),"Add opened date, ","")&amp;IF(AND($S11="Y",$F11=""),"Add promised date, ","")&amp;IF(AND($E11&lt;&gt;"",$F11&lt;&gt;"",$F11&lt;$E11),"Check promised date, ","")&amp;IF(AND($S11="Y",$N11&lt;&gt;""),"Check closed date, ","")&amp;IF(AND($S11="N",$N11=""),"Add closed date, ","")&amp;IF(AND($N11&lt;&gt;"",$E11&lt;&gt;"",$N11&lt;$E11),"Check closed date, ","")&amp;IF(AND($S11="Y",$J11=""),"Add estimated price, ","")&amp;IF(AND($S11="Y",$L11=""),"Add responsibility, ","")&amp;IF(AND($S11="Y",$L11&lt;&gt;"",$L11&lt;&gt;"None"),"Review blocker, ","")&amp;IF(AND($S11="Y",$P11&lt;&gt;"",$P11&gt;=Assumptions!$B$3),"Review overdue","")),"Check entry"))</f>
        <v/>
      </c>
    </row>
    <row r="12">
      <c r="A12" s="18" t="inlineStr">
        <is>
          <t>DEMO-1009</t>
        </is>
      </c>
      <c r="B12" s="19" t="inlineStr">
        <is>
          <t>Fictional Red Kite Workshop</t>
        </is>
      </c>
      <c r="C12" s="19" t="inlineStr">
        <is>
          <t>Demo Exhaust Fan EF-09</t>
        </is>
      </c>
      <c r="D12" s="18" t="inlineStr">
        <is>
          <t>Normal</t>
        </is>
      </c>
      <c r="E12" s="36" t="n">
        <v>46257</v>
      </c>
      <c r="F12" s="36" t="n">
        <v>46267</v>
      </c>
      <c r="G12" s="19" t="inlineStr">
        <is>
          <t>Repair fictional workshop exhaust fan controls.</t>
        </is>
      </c>
      <c r="H12" s="21" t="n">
        <v>3.5</v>
      </c>
      <c r="I12" s="37" t="n">
        <v>190</v>
      </c>
      <c r="J12" s="37" t="n">
        <v>760</v>
      </c>
      <c r="K12" s="19" t="inlineStr">
        <is>
          <t>Casey Example</t>
        </is>
      </c>
      <c r="L12" s="19" t="inlineStr">
        <is>
          <t>None</t>
        </is>
      </c>
      <c r="M12" s="19" t="inlineStr">
        <is>
          <t>Completed</t>
        </is>
      </c>
      <c r="N12" s="36" t="n">
        <v>46275</v>
      </c>
      <c r="O12" s="13">
        <f>IF(OR($A12="",$E12="",$S12&lt;&gt;"Y"),"",IFERROR(MAX(0,Assumptions!$B$2-$E12),""))</f>
        <v/>
      </c>
      <c r="P12" s="13">
        <f>IF(OR($A12="",$F12="",$S12&lt;&gt;"Y"),"",IFERROR(MAX(0,Assumptions!$B$2-$F12),""))</f>
        <v/>
      </c>
      <c r="Q12" s="23">
        <f>IF($O12="","",IFERROR(VLOOKUP($O12,Assumptions!$H$5:$I$9,2,TRUE),"Check age band"))</f>
        <v/>
      </c>
      <c r="R12" s="34">
        <f>IF(OR($A12="",$S12&lt;&gt;"Y",$J12=""),"",$J12)</f>
        <v/>
      </c>
      <c r="S12" s="23">
        <f>IF($A12="","",IFERROR(VLOOKUP($M12,Assumptions!$A$5:$B$11,2,FALSE),"Check"))</f>
        <v/>
      </c>
      <c r="T12" s="24">
        <f>IF($A12="","",IFERROR(IF($S12="Check","Check status",IF($B12="","Add customer, ","")&amp;IF($D12="","Add priority, ","")&amp;IF(AND($S12="Y",$E12=""),"Add opened date, ","")&amp;IF(AND($S12="Y",$F12=""),"Add promised date, ","")&amp;IF(AND($E12&lt;&gt;"",$F12&lt;&gt;"",$F12&lt;$E12),"Check promised date, ","")&amp;IF(AND($S12="Y",$N12&lt;&gt;""),"Check closed date, ","")&amp;IF(AND($S12="N",$N12=""),"Add closed date, ","")&amp;IF(AND($N12&lt;&gt;"",$E12&lt;&gt;"",$N12&lt;$E12),"Check closed date, ","")&amp;IF(AND($S12="Y",$J12=""),"Add estimated price, ","")&amp;IF(AND($S12="Y",$L12=""),"Add responsibility, ","")&amp;IF(AND($S12="Y",$L12&lt;&gt;"",$L12&lt;&gt;"None"),"Review blocker, ","")&amp;IF(AND($S12="Y",$P12&lt;&gt;"",$P12&gt;=Assumptions!$B$3),"Review overdue","")),"Check entry"))</f>
        <v/>
      </c>
    </row>
    <row r="13">
      <c r="A13" s="18" t="inlineStr">
        <is>
          <t>DEMO-1010</t>
        </is>
      </c>
      <c r="B13" s="19" t="inlineStr">
        <is>
          <t>Sample Crescent Reading Room</t>
        </is>
      </c>
      <c r="C13" s="19" t="inlineStr">
        <is>
          <t>Example Furnace FUR-10</t>
        </is>
      </c>
      <c r="D13" s="18" t="inlineStr">
        <is>
          <t>Low</t>
        </is>
      </c>
      <c r="E13" s="36" t="n">
        <v>46272</v>
      </c>
      <c r="F13" s="36" t="n">
        <v>46280</v>
      </c>
      <c r="G13" s="19" t="inlineStr">
        <is>
          <t>Review duplicate comfort request before further work.</t>
        </is>
      </c>
      <c r="H13" s="21" t="n">
        <v>1</v>
      </c>
      <c r="I13" s="37" t="n">
        <v>0</v>
      </c>
      <c r="J13" s="37" t="n">
        <v>175</v>
      </c>
      <c r="K13" s="19" t="inlineStr">
        <is>
          <t>Riley Sample</t>
        </is>
      </c>
      <c r="L13" s="19" t="inlineStr">
        <is>
          <t>None</t>
        </is>
      </c>
      <c r="M13" s="19" t="inlineStr">
        <is>
          <t>Canceled</t>
        </is>
      </c>
      <c r="N13" s="36" t="n">
        <v>46277</v>
      </c>
      <c r="O13" s="16">
        <f>IF(OR($A13="",$E13="",$S13&lt;&gt;"Y"),"",IFERROR(MAX(0,Assumptions!$B$2-$E13),""))</f>
        <v/>
      </c>
      <c r="P13" s="16">
        <f>IF(OR($A13="",$F13="",$S13&lt;&gt;"Y"),"",IFERROR(MAX(0,Assumptions!$B$2-$F13),""))</f>
        <v/>
      </c>
      <c r="Q13" s="25">
        <f>IF($O13="","",IFERROR(VLOOKUP($O13,Assumptions!$H$5:$I$9,2,TRUE),"Check age band"))</f>
        <v/>
      </c>
      <c r="R13" s="35">
        <f>IF(OR($A13="",$S13&lt;&gt;"Y",$J13=""),"",$J13)</f>
        <v/>
      </c>
      <c r="S13" s="25">
        <f>IF($A13="","",IFERROR(VLOOKUP($M13,Assumptions!$A$5:$B$11,2,FALSE),"Check"))</f>
        <v/>
      </c>
      <c r="T13" s="26">
        <f>IF($A13="","",IFERROR(IF($S13="Check","Check status",IF($B13="","Add customer, ","")&amp;IF($D13="","Add priority, ","")&amp;IF(AND($S13="Y",$E13=""),"Add opened date, ","")&amp;IF(AND($S13="Y",$F13=""),"Add promised date, ","")&amp;IF(AND($E13&lt;&gt;"",$F13&lt;&gt;"",$F13&lt;$E13),"Check promised date, ","")&amp;IF(AND($S13="Y",$N13&lt;&gt;""),"Check closed date, ","")&amp;IF(AND($S13="N",$N13=""),"Add closed date, ","")&amp;IF(AND($N13&lt;&gt;"",$E13&lt;&gt;"",$N13&lt;$E13),"Check closed date, ","")&amp;IF(AND($S13="Y",$J13=""),"Add estimated price, ","")&amp;IF(AND($S13="Y",$L13=""),"Add responsibility, ","")&amp;IF(AND($S13="Y",$L13&lt;&gt;"",$L13&lt;&gt;"None"),"Review blocker, ","")&amp;IF(AND($S13="Y",$P13&lt;&gt;"",$P13&gt;=Assumptions!$B$3),"Review overdue","")),"Check entry"))</f>
        <v/>
      </c>
    </row>
    <row r="14">
      <c r="A14" s="18" t="n"/>
      <c r="B14" s="19" t="n"/>
      <c r="C14" s="19" t="n"/>
      <c r="D14" s="18" t="n"/>
      <c r="E14" s="36" t="n"/>
      <c r="F14" s="36" t="n"/>
      <c r="G14" s="19" t="n"/>
      <c r="H14" s="21" t="n"/>
      <c r="I14" s="37" t="n"/>
      <c r="J14" s="37" t="n"/>
      <c r="K14" s="19" t="n"/>
      <c r="L14" s="19" t="n"/>
      <c r="M14" s="19" t="n"/>
      <c r="N14" s="36" t="n"/>
      <c r="O14" s="13">
        <f>IF(OR($A14="",$E14="",$S14&lt;&gt;"Y"),"",IFERROR(MAX(0,Assumptions!$B$2-$E14),""))</f>
        <v/>
      </c>
      <c r="P14" s="13">
        <f>IF(OR($A14="",$F14="",$S14&lt;&gt;"Y"),"",IFERROR(MAX(0,Assumptions!$B$2-$F14),""))</f>
        <v/>
      </c>
      <c r="Q14" s="23">
        <f>IF($O14="","",IFERROR(VLOOKUP($O14,Assumptions!$H$5:$I$9,2,TRUE),"Check age band"))</f>
        <v/>
      </c>
      <c r="R14" s="34">
        <f>IF(OR($A14="",$S14&lt;&gt;"Y",$J14=""),"",$J14)</f>
        <v/>
      </c>
      <c r="S14" s="23">
        <f>IF($A14="","",IFERROR(VLOOKUP($M14,Assumptions!$A$5:$B$11,2,FALSE),"Check"))</f>
        <v/>
      </c>
      <c r="T14" s="24">
        <f>IF($A14="","",IFERROR(IF($S14="Check","Check status",IF($B14="","Add customer, ","")&amp;IF($D14="","Add priority, ","")&amp;IF(AND($S14="Y",$E14=""),"Add opened date, ","")&amp;IF(AND($S14="Y",$F14=""),"Add promised date, ","")&amp;IF(AND($E14&lt;&gt;"",$F14&lt;&gt;"",$F14&lt;$E14),"Check promised date, ","")&amp;IF(AND($S14="Y",$N14&lt;&gt;""),"Check closed date, ","")&amp;IF(AND($S14="N",$N14=""),"Add closed date, ","")&amp;IF(AND($N14&lt;&gt;"",$E14&lt;&gt;"",$N14&lt;$E14),"Check closed date, ","")&amp;IF(AND($S14="Y",$J14=""),"Add estimated price, ","")&amp;IF(AND($S14="Y",$L14=""),"Add responsibility, ","")&amp;IF(AND($S14="Y",$L14&lt;&gt;"",$L14&lt;&gt;"None"),"Review blocker, ","")&amp;IF(AND($S14="Y",$P14&lt;&gt;"",$P14&gt;=Assumptions!$B$3),"Review overdue","")),"Check entry"))</f>
        <v/>
      </c>
    </row>
    <row r="15">
      <c r="A15" s="18" t="n"/>
      <c r="B15" s="19" t="n"/>
      <c r="C15" s="19" t="n"/>
      <c r="D15" s="18" t="n"/>
      <c r="E15" s="36" t="n"/>
      <c r="F15" s="36" t="n"/>
      <c r="G15" s="19" t="n"/>
      <c r="H15" s="21" t="n"/>
      <c r="I15" s="37" t="n"/>
      <c r="J15" s="37" t="n"/>
      <c r="K15" s="19" t="n"/>
      <c r="L15" s="19" t="n"/>
      <c r="M15" s="19" t="n"/>
      <c r="N15" s="36" t="n"/>
      <c r="O15" s="16">
        <f>IF(OR($A15="",$E15="",$S15&lt;&gt;"Y"),"",IFERROR(MAX(0,Assumptions!$B$2-$E15),""))</f>
        <v/>
      </c>
      <c r="P15" s="16">
        <f>IF(OR($A15="",$F15="",$S15&lt;&gt;"Y"),"",IFERROR(MAX(0,Assumptions!$B$2-$F15),""))</f>
        <v/>
      </c>
      <c r="Q15" s="25">
        <f>IF($O15="","",IFERROR(VLOOKUP($O15,Assumptions!$H$5:$I$9,2,TRUE),"Check age band"))</f>
        <v/>
      </c>
      <c r="R15" s="35">
        <f>IF(OR($A15="",$S15&lt;&gt;"Y",$J15=""),"",$J15)</f>
        <v/>
      </c>
      <c r="S15" s="25">
        <f>IF($A15="","",IFERROR(VLOOKUP($M15,Assumptions!$A$5:$B$11,2,FALSE),"Check"))</f>
        <v/>
      </c>
      <c r="T15" s="26">
        <f>IF($A15="","",IFERROR(IF($S15="Check","Check status",IF($B15="","Add customer, ","")&amp;IF($D15="","Add priority, ","")&amp;IF(AND($S15="Y",$E15=""),"Add opened date, ","")&amp;IF(AND($S15="Y",$F15=""),"Add promised date, ","")&amp;IF(AND($E15&lt;&gt;"",$F15&lt;&gt;"",$F15&lt;$E15),"Check promised date, ","")&amp;IF(AND($S15="Y",$N15&lt;&gt;""),"Check closed date, ","")&amp;IF(AND($S15="N",$N15=""),"Add closed date, ","")&amp;IF(AND($N15&lt;&gt;"",$E15&lt;&gt;"",$N15&lt;$E15),"Check closed date, ","")&amp;IF(AND($S15="Y",$J15=""),"Add estimated price, ","")&amp;IF(AND($S15="Y",$L15=""),"Add responsibility, ","")&amp;IF(AND($S15="Y",$L15&lt;&gt;"",$L15&lt;&gt;"None"),"Review blocker, ","")&amp;IF(AND($S15="Y",$P15&lt;&gt;"",$P15&gt;=Assumptions!$B$3),"Review overdue","")),"Check entry"))</f>
        <v/>
      </c>
    </row>
    <row r="16">
      <c r="A16" s="18" t="n"/>
      <c r="B16" s="19" t="n"/>
      <c r="C16" s="19" t="n"/>
      <c r="D16" s="18" t="n"/>
      <c r="E16" s="36" t="n"/>
      <c r="F16" s="36" t="n"/>
      <c r="G16" s="19" t="n"/>
      <c r="H16" s="21" t="n"/>
      <c r="I16" s="37" t="n"/>
      <c r="J16" s="37" t="n"/>
      <c r="K16" s="19" t="n"/>
      <c r="L16" s="19" t="n"/>
      <c r="M16" s="19" t="n"/>
      <c r="N16" s="36" t="n"/>
      <c r="O16" s="13">
        <f>IF(OR($A16="",$E16="",$S16&lt;&gt;"Y"),"",IFERROR(MAX(0,Assumptions!$B$2-$E16),""))</f>
        <v/>
      </c>
      <c r="P16" s="13">
        <f>IF(OR($A16="",$F16="",$S16&lt;&gt;"Y"),"",IFERROR(MAX(0,Assumptions!$B$2-$F16),""))</f>
        <v/>
      </c>
      <c r="Q16" s="23">
        <f>IF($O16="","",IFERROR(VLOOKUP($O16,Assumptions!$H$5:$I$9,2,TRUE),"Check age band"))</f>
        <v/>
      </c>
      <c r="R16" s="34">
        <f>IF(OR($A16="",$S16&lt;&gt;"Y",$J16=""),"",$J16)</f>
        <v/>
      </c>
      <c r="S16" s="23">
        <f>IF($A16="","",IFERROR(VLOOKUP($M16,Assumptions!$A$5:$B$11,2,FALSE),"Check"))</f>
        <v/>
      </c>
      <c r="T16" s="24">
        <f>IF($A16="","",IFERROR(IF($S16="Check","Check status",IF($B16="","Add customer, ","")&amp;IF($D16="","Add priority, ","")&amp;IF(AND($S16="Y",$E16=""),"Add opened date, ","")&amp;IF(AND($S16="Y",$F16=""),"Add promised date, ","")&amp;IF(AND($E16&lt;&gt;"",$F16&lt;&gt;"",$F16&lt;$E16),"Check promised date, ","")&amp;IF(AND($S16="Y",$N16&lt;&gt;""),"Check closed date, ","")&amp;IF(AND($S16="N",$N16=""),"Add closed date, ","")&amp;IF(AND($N16&lt;&gt;"",$E16&lt;&gt;"",$N16&lt;$E16),"Check closed date, ","")&amp;IF(AND($S16="Y",$J16=""),"Add estimated price, ","")&amp;IF(AND($S16="Y",$L16=""),"Add responsibility, ","")&amp;IF(AND($S16="Y",$L16&lt;&gt;"",$L16&lt;&gt;"None"),"Review blocker, ","")&amp;IF(AND($S16="Y",$P16&lt;&gt;"",$P16&gt;=Assumptions!$B$3),"Review overdue","")),"Check entry"))</f>
        <v/>
      </c>
    </row>
    <row r="17">
      <c r="A17" s="18" t="n"/>
      <c r="B17" s="19" t="n"/>
      <c r="C17" s="19" t="n"/>
      <c r="D17" s="18" t="n"/>
      <c r="E17" s="36" t="n"/>
      <c r="F17" s="36" t="n"/>
      <c r="G17" s="19" t="n"/>
      <c r="H17" s="21" t="n"/>
      <c r="I17" s="37" t="n"/>
      <c r="J17" s="37" t="n"/>
      <c r="K17" s="19" t="n"/>
      <c r="L17" s="19" t="n"/>
      <c r="M17" s="19" t="n"/>
      <c r="N17" s="36" t="n"/>
      <c r="O17" s="16">
        <f>IF(OR($A17="",$E17="",$S17&lt;&gt;"Y"),"",IFERROR(MAX(0,Assumptions!$B$2-$E17),""))</f>
        <v/>
      </c>
      <c r="P17" s="16">
        <f>IF(OR($A17="",$F17="",$S17&lt;&gt;"Y"),"",IFERROR(MAX(0,Assumptions!$B$2-$F17),""))</f>
        <v/>
      </c>
      <c r="Q17" s="25">
        <f>IF($O17="","",IFERROR(VLOOKUP($O17,Assumptions!$H$5:$I$9,2,TRUE),"Check age band"))</f>
        <v/>
      </c>
      <c r="R17" s="35">
        <f>IF(OR($A17="",$S17&lt;&gt;"Y",$J17=""),"",$J17)</f>
        <v/>
      </c>
      <c r="S17" s="25">
        <f>IF($A17="","",IFERROR(VLOOKUP($M17,Assumptions!$A$5:$B$11,2,FALSE),"Check"))</f>
        <v/>
      </c>
      <c r="T17" s="26">
        <f>IF($A17="","",IFERROR(IF($S17="Check","Check status",IF($B17="","Add customer, ","")&amp;IF($D17="","Add priority, ","")&amp;IF(AND($S17="Y",$E17=""),"Add opened date, ","")&amp;IF(AND($S17="Y",$F17=""),"Add promised date, ","")&amp;IF(AND($E17&lt;&gt;"",$F17&lt;&gt;"",$F17&lt;$E17),"Check promised date, ","")&amp;IF(AND($S17="Y",$N17&lt;&gt;""),"Check closed date, ","")&amp;IF(AND($S17="N",$N17=""),"Add closed date, ","")&amp;IF(AND($N17&lt;&gt;"",$E17&lt;&gt;"",$N17&lt;$E17),"Check closed date, ","")&amp;IF(AND($S17="Y",$J17=""),"Add estimated price, ","")&amp;IF(AND($S17="Y",$L17=""),"Add responsibility, ","")&amp;IF(AND($S17="Y",$L17&lt;&gt;"",$L17&lt;&gt;"None"),"Review blocker, ","")&amp;IF(AND($S17="Y",$P17&lt;&gt;"",$P17&gt;=Assumptions!$B$3),"Review overdue","")),"Check entry"))</f>
        <v/>
      </c>
    </row>
    <row r="18">
      <c r="A18" s="18" t="n"/>
      <c r="B18" s="19" t="n"/>
      <c r="C18" s="19" t="n"/>
      <c r="D18" s="18" t="n"/>
      <c r="E18" s="36" t="n"/>
      <c r="F18" s="36" t="n"/>
      <c r="G18" s="19" t="n"/>
      <c r="H18" s="21" t="n"/>
      <c r="I18" s="37" t="n"/>
      <c r="J18" s="37" t="n"/>
      <c r="K18" s="19" t="n"/>
      <c r="L18" s="19" t="n"/>
      <c r="M18" s="19" t="n"/>
      <c r="N18" s="36" t="n"/>
      <c r="O18" s="13">
        <f>IF(OR($A18="",$E18="",$S18&lt;&gt;"Y"),"",IFERROR(MAX(0,Assumptions!$B$2-$E18),""))</f>
        <v/>
      </c>
      <c r="P18" s="13">
        <f>IF(OR($A18="",$F18="",$S18&lt;&gt;"Y"),"",IFERROR(MAX(0,Assumptions!$B$2-$F18),""))</f>
        <v/>
      </c>
      <c r="Q18" s="23">
        <f>IF($O18="","",IFERROR(VLOOKUP($O18,Assumptions!$H$5:$I$9,2,TRUE),"Check age band"))</f>
        <v/>
      </c>
      <c r="R18" s="34">
        <f>IF(OR($A18="",$S18&lt;&gt;"Y",$J18=""),"",$J18)</f>
        <v/>
      </c>
      <c r="S18" s="23">
        <f>IF($A18="","",IFERROR(VLOOKUP($M18,Assumptions!$A$5:$B$11,2,FALSE),"Check"))</f>
        <v/>
      </c>
      <c r="T18" s="24">
        <f>IF($A18="","",IFERROR(IF($S18="Check","Check status",IF($B18="","Add customer, ","")&amp;IF($D18="","Add priority, ","")&amp;IF(AND($S18="Y",$E18=""),"Add opened date, ","")&amp;IF(AND($S18="Y",$F18=""),"Add promised date, ","")&amp;IF(AND($E18&lt;&gt;"",$F18&lt;&gt;"",$F18&lt;$E18),"Check promised date, ","")&amp;IF(AND($S18="Y",$N18&lt;&gt;""),"Check closed date, ","")&amp;IF(AND($S18="N",$N18=""),"Add closed date, ","")&amp;IF(AND($N18&lt;&gt;"",$E18&lt;&gt;"",$N18&lt;$E18),"Check closed date, ","")&amp;IF(AND($S18="Y",$J18=""),"Add estimated price, ","")&amp;IF(AND($S18="Y",$L18=""),"Add responsibility, ","")&amp;IF(AND($S18="Y",$L18&lt;&gt;"",$L18&lt;&gt;"None"),"Review blocker, ","")&amp;IF(AND($S18="Y",$P18&lt;&gt;"",$P18&gt;=Assumptions!$B$3),"Review overdue","")),"Check entry"))</f>
        <v/>
      </c>
    </row>
    <row r="19">
      <c r="A19" s="18" t="n"/>
      <c r="B19" s="19" t="n"/>
      <c r="C19" s="19" t="n"/>
      <c r="D19" s="18" t="n"/>
      <c r="E19" s="36" t="n"/>
      <c r="F19" s="36" t="n"/>
      <c r="G19" s="19" t="n"/>
      <c r="H19" s="21" t="n"/>
      <c r="I19" s="37" t="n"/>
      <c r="J19" s="37" t="n"/>
      <c r="K19" s="19" t="n"/>
      <c r="L19" s="19" t="n"/>
      <c r="M19" s="19" t="n"/>
      <c r="N19" s="36" t="n"/>
      <c r="O19" s="16">
        <f>IF(OR($A19="",$E19="",$S19&lt;&gt;"Y"),"",IFERROR(MAX(0,Assumptions!$B$2-$E19),""))</f>
        <v/>
      </c>
      <c r="P19" s="16">
        <f>IF(OR($A19="",$F19="",$S19&lt;&gt;"Y"),"",IFERROR(MAX(0,Assumptions!$B$2-$F19),""))</f>
        <v/>
      </c>
      <c r="Q19" s="25">
        <f>IF($O19="","",IFERROR(VLOOKUP($O19,Assumptions!$H$5:$I$9,2,TRUE),"Check age band"))</f>
        <v/>
      </c>
      <c r="R19" s="35">
        <f>IF(OR($A19="",$S19&lt;&gt;"Y",$J19=""),"",$J19)</f>
        <v/>
      </c>
      <c r="S19" s="25">
        <f>IF($A19="","",IFERROR(VLOOKUP($M19,Assumptions!$A$5:$B$11,2,FALSE),"Check"))</f>
        <v/>
      </c>
      <c r="T19" s="26">
        <f>IF($A19="","",IFERROR(IF($S19="Check","Check status",IF($B19="","Add customer, ","")&amp;IF($D19="","Add priority, ","")&amp;IF(AND($S19="Y",$E19=""),"Add opened date, ","")&amp;IF(AND($S19="Y",$F19=""),"Add promised date, ","")&amp;IF(AND($E19&lt;&gt;"",$F19&lt;&gt;"",$F19&lt;$E19),"Check promised date, ","")&amp;IF(AND($S19="Y",$N19&lt;&gt;""),"Check closed date, ","")&amp;IF(AND($S19="N",$N19=""),"Add closed date, ","")&amp;IF(AND($N19&lt;&gt;"",$E19&lt;&gt;"",$N19&lt;$E19),"Check closed date, ","")&amp;IF(AND($S19="Y",$J19=""),"Add estimated price, ","")&amp;IF(AND($S19="Y",$L19=""),"Add responsibility, ","")&amp;IF(AND($S19="Y",$L19&lt;&gt;"",$L19&lt;&gt;"None"),"Review blocker, ","")&amp;IF(AND($S19="Y",$P19&lt;&gt;"",$P19&gt;=Assumptions!$B$3),"Review overdue","")),"Check entry"))</f>
        <v/>
      </c>
    </row>
    <row r="20">
      <c r="A20" s="18" t="n"/>
      <c r="B20" s="19" t="n"/>
      <c r="C20" s="19" t="n"/>
      <c r="D20" s="18" t="n"/>
      <c r="E20" s="36" t="n"/>
      <c r="F20" s="36" t="n"/>
      <c r="G20" s="19" t="n"/>
      <c r="H20" s="21" t="n"/>
      <c r="I20" s="37" t="n"/>
      <c r="J20" s="37" t="n"/>
      <c r="K20" s="19" t="n"/>
      <c r="L20" s="19" t="n"/>
      <c r="M20" s="19" t="n"/>
      <c r="N20" s="36" t="n"/>
      <c r="O20" s="13">
        <f>IF(OR($A20="",$E20="",$S20&lt;&gt;"Y"),"",IFERROR(MAX(0,Assumptions!$B$2-$E20),""))</f>
        <v/>
      </c>
      <c r="P20" s="13">
        <f>IF(OR($A20="",$F20="",$S20&lt;&gt;"Y"),"",IFERROR(MAX(0,Assumptions!$B$2-$F20),""))</f>
        <v/>
      </c>
      <c r="Q20" s="23">
        <f>IF($O20="","",IFERROR(VLOOKUP($O20,Assumptions!$H$5:$I$9,2,TRUE),"Check age band"))</f>
        <v/>
      </c>
      <c r="R20" s="34">
        <f>IF(OR($A20="",$S20&lt;&gt;"Y",$J20=""),"",$J20)</f>
        <v/>
      </c>
      <c r="S20" s="23">
        <f>IF($A20="","",IFERROR(VLOOKUP($M20,Assumptions!$A$5:$B$11,2,FALSE),"Check"))</f>
        <v/>
      </c>
      <c r="T20" s="24">
        <f>IF($A20="","",IFERROR(IF($S20="Check","Check status",IF($B20="","Add customer, ","")&amp;IF($D20="","Add priority, ","")&amp;IF(AND($S20="Y",$E20=""),"Add opened date, ","")&amp;IF(AND($S20="Y",$F20=""),"Add promised date, ","")&amp;IF(AND($E20&lt;&gt;"",$F20&lt;&gt;"",$F20&lt;$E20),"Check promised date, ","")&amp;IF(AND($S20="Y",$N20&lt;&gt;""),"Check closed date, ","")&amp;IF(AND($S20="N",$N20=""),"Add closed date, ","")&amp;IF(AND($N20&lt;&gt;"",$E20&lt;&gt;"",$N20&lt;$E20),"Check closed date, ","")&amp;IF(AND($S20="Y",$J20=""),"Add estimated price, ","")&amp;IF(AND($S20="Y",$L20=""),"Add responsibility, ","")&amp;IF(AND($S20="Y",$L20&lt;&gt;"",$L20&lt;&gt;"None"),"Review blocker, ","")&amp;IF(AND($S20="Y",$P20&lt;&gt;"",$P20&gt;=Assumptions!$B$3),"Review overdue","")),"Check entry"))</f>
        <v/>
      </c>
    </row>
    <row r="21">
      <c r="A21" s="18" t="n"/>
      <c r="B21" s="19" t="n"/>
      <c r="C21" s="19" t="n"/>
      <c r="D21" s="18" t="n"/>
      <c r="E21" s="36" t="n"/>
      <c r="F21" s="36" t="n"/>
      <c r="G21" s="19" t="n"/>
      <c r="H21" s="21" t="n"/>
      <c r="I21" s="37" t="n"/>
      <c r="J21" s="37" t="n"/>
      <c r="K21" s="19" t="n"/>
      <c r="L21" s="19" t="n"/>
      <c r="M21" s="19" t="n"/>
      <c r="N21" s="36" t="n"/>
      <c r="O21" s="16">
        <f>IF(OR($A21="",$E21="",$S21&lt;&gt;"Y"),"",IFERROR(MAX(0,Assumptions!$B$2-$E21),""))</f>
        <v/>
      </c>
      <c r="P21" s="16">
        <f>IF(OR($A21="",$F21="",$S21&lt;&gt;"Y"),"",IFERROR(MAX(0,Assumptions!$B$2-$F21),""))</f>
        <v/>
      </c>
      <c r="Q21" s="25">
        <f>IF($O21="","",IFERROR(VLOOKUP($O21,Assumptions!$H$5:$I$9,2,TRUE),"Check age band"))</f>
        <v/>
      </c>
      <c r="R21" s="35">
        <f>IF(OR($A21="",$S21&lt;&gt;"Y",$J21=""),"",$J21)</f>
        <v/>
      </c>
      <c r="S21" s="25">
        <f>IF($A21="","",IFERROR(VLOOKUP($M21,Assumptions!$A$5:$B$11,2,FALSE),"Check"))</f>
        <v/>
      </c>
      <c r="T21" s="26">
        <f>IF($A21="","",IFERROR(IF($S21="Check","Check status",IF($B21="","Add customer, ","")&amp;IF($D21="","Add priority, ","")&amp;IF(AND($S21="Y",$E21=""),"Add opened date, ","")&amp;IF(AND($S21="Y",$F21=""),"Add promised date, ","")&amp;IF(AND($E21&lt;&gt;"",$F21&lt;&gt;"",$F21&lt;$E21),"Check promised date, ","")&amp;IF(AND($S21="Y",$N21&lt;&gt;""),"Check closed date, ","")&amp;IF(AND($S21="N",$N21=""),"Add closed date, ","")&amp;IF(AND($N21&lt;&gt;"",$E21&lt;&gt;"",$N21&lt;$E21),"Check closed date, ","")&amp;IF(AND($S21="Y",$J21=""),"Add estimated price, ","")&amp;IF(AND($S21="Y",$L21=""),"Add responsibility, ","")&amp;IF(AND($S21="Y",$L21&lt;&gt;"",$L21&lt;&gt;"None"),"Review blocker, ","")&amp;IF(AND($S21="Y",$P21&lt;&gt;"",$P21&gt;=Assumptions!$B$3),"Review overdue","")),"Check entry"))</f>
        <v/>
      </c>
    </row>
    <row r="22">
      <c r="A22" s="18" t="n"/>
      <c r="B22" s="19" t="n"/>
      <c r="C22" s="19" t="n"/>
      <c r="D22" s="18" t="n"/>
      <c r="E22" s="36" t="n"/>
      <c r="F22" s="36" t="n"/>
      <c r="G22" s="19" t="n"/>
      <c r="H22" s="21" t="n"/>
      <c r="I22" s="37" t="n"/>
      <c r="J22" s="37" t="n"/>
      <c r="K22" s="19" t="n"/>
      <c r="L22" s="19" t="n"/>
      <c r="M22" s="19" t="n"/>
      <c r="N22" s="36" t="n"/>
      <c r="O22" s="13">
        <f>IF(OR($A22="",$E22="",$S22&lt;&gt;"Y"),"",IFERROR(MAX(0,Assumptions!$B$2-$E22),""))</f>
        <v/>
      </c>
      <c r="P22" s="13">
        <f>IF(OR($A22="",$F22="",$S22&lt;&gt;"Y"),"",IFERROR(MAX(0,Assumptions!$B$2-$F22),""))</f>
        <v/>
      </c>
      <c r="Q22" s="23">
        <f>IF($O22="","",IFERROR(VLOOKUP($O22,Assumptions!$H$5:$I$9,2,TRUE),"Check age band"))</f>
        <v/>
      </c>
      <c r="R22" s="34">
        <f>IF(OR($A22="",$S22&lt;&gt;"Y",$J22=""),"",$J22)</f>
        <v/>
      </c>
      <c r="S22" s="23">
        <f>IF($A22="","",IFERROR(VLOOKUP($M22,Assumptions!$A$5:$B$11,2,FALSE),"Check"))</f>
        <v/>
      </c>
      <c r="T22" s="24">
        <f>IF($A22="","",IFERROR(IF($S22="Check","Check status",IF($B22="","Add customer, ","")&amp;IF($D22="","Add priority, ","")&amp;IF(AND($S22="Y",$E22=""),"Add opened date, ","")&amp;IF(AND($S22="Y",$F22=""),"Add promised date, ","")&amp;IF(AND($E22&lt;&gt;"",$F22&lt;&gt;"",$F22&lt;$E22),"Check promised date, ","")&amp;IF(AND($S22="Y",$N22&lt;&gt;""),"Check closed date, ","")&amp;IF(AND($S22="N",$N22=""),"Add closed date, ","")&amp;IF(AND($N22&lt;&gt;"",$E22&lt;&gt;"",$N22&lt;$E22),"Check closed date, ","")&amp;IF(AND($S22="Y",$J22=""),"Add estimated price, ","")&amp;IF(AND($S22="Y",$L22=""),"Add responsibility, ","")&amp;IF(AND($S22="Y",$L22&lt;&gt;"",$L22&lt;&gt;"None"),"Review blocker, ","")&amp;IF(AND($S22="Y",$P22&lt;&gt;"",$P22&gt;=Assumptions!$B$3),"Review overdue","")),"Check entry"))</f>
        <v/>
      </c>
    </row>
    <row r="23">
      <c r="A23" s="18" t="n"/>
      <c r="B23" s="19" t="n"/>
      <c r="C23" s="19" t="n"/>
      <c r="D23" s="18" t="n"/>
      <c r="E23" s="36" t="n"/>
      <c r="F23" s="36" t="n"/>
      <c r="G23" s="19" t="n"/>
      <c r="H23" s="21" t="n"/>
      <c r="I23" s="37" t="n"/>
      <c r="J23" s="37" t="n"/>
      <c r="K23" s="19" t="n"/>
      <c r="L23" s="19" t="n"/>
      <c r="M23" s="19" t="n"/>
      <c r="N23" s="36" t="n"/>
      <c r="O23" s="16">
        <f>IF(OR($A23="",$E23="",$S23&lt;&gt;"Y"),"",IFERROR(MAX(0,Assumptions!$B$2-$E23),""))</f>
        <v/>
      </c>
      <c r="P23" s="16">
        <f>IF(OR($A23="",$F23="",$S23&lt;&gt;"Y"),"",IFERROR(MAX(0,Assumptions!$B$2-$F23),""))</f>
        <v/>
      </c>
      <c r="Q23" s="25">
        <f>IF($O23="","",IFERROR(VLOOKUP($O23,Assumptions!$H$5:$I$9,2,TRUE),"Check age band"))</f>
        <v/>
      </c>
      <c r="R23" s="35">
        <f>IF(OR($A23="",$S23&lt;&gt;"Y",$J23=""),"",$J23)</f>
        <v/>
      </c>
      <c r="S23" s="25">
        <f>IF($A23="","",IFERROR(VLOOKUP($M23,Assumptions!$A$5:$B$11,2,FALSE),"Check"))</f>
        <v/>
      </c>
      <c r="T23" s="26">
        <f>IF($A23="","",IFERROR(IF($S23="Check","Check status",IF($B23="","Add customer, ","")&amp;IF($D23="","Add priority, ","")&amp;IF(AND($S23="Y",$E23=""),"Add opened date, ","")&amp;IF(AND($S23="Y",$F23=""),"Add promised date, ","")&amp;IF(AND($E23&lt;&gt;"",$F23&lt;&gt;"",$F23&lt;$E23),"Check promised date, ","")&amp;IF(AND($S23="Y",$N23&lt;&gt;""),"Check closed date, ","")&amp;IF(AND($S23="N",$N23=""),"Add closed date, ","")&amp;IF(AND($N23&lt;&gt;"",$E23&lt;&gt;"",$N23&lt;$E23),"Check closed date, ","")&amp;IF(AND($S23="Y",$J23=""),"Add estimated price, ","")&amp;IF(AND($S23="Y",$L23=""),"Add responsibility, ","")&amp;IF(AND($S23="Y",$L23&lt;&gt;"",$L23&lt;&gt;"None"),"Review blocker, ","")&amp;IF(AND($S23="Y",$P23&lt;&gt;"",$P23&gt;=Assumptions!$B$3),"Review overdue","")),"Check entry"))</f>
        <v/>
      </c>
    </row>
    <row r="24">
      <c r="A24" s="18" t="n"/>
      <c r="B24" s="19" t="n"/>
      <c r="C24" s="19" t="n"/>
      <c r="D24" s="18" t="n"/>
      <c r="E24" s="36" t="n"/>
      <c r="F24" s="36" t="n"/>
      <c r="G24" s="19" t="n"/>
      <c r="H24" s="21" t="n"/>
      <c r="I24" s="37" t="n"/>
      <c r="J24" s="37" t="n"/>
      <c r="K24" s="19" t="n"/>
      <c r="L24" s="19" t="n"/>
      <c r="M24" s="19" t="n"/>
      <c r="N24" s="36" t="n"/>
      <c r="O24" s="13">
        <f>IF(OR($A24="",$E24="",$S24&lt;&gt;"Y"),"",IFERROR(MAX(0,Assumptions!$B$2-$E24),""))</f>
        <v/>
      </c>
      <c r="P24" s="13">
        <f>IF(OR($A24="",$F24="",$S24&lt;&gt;"Y"),"",IFERROR(MAX(0,Assumptions!$B$2-$F24),""))</f>
        <v/>
      </c>
      <c r="Q24" s="23">
        <f>IF($O24="","",IFERROR(VLOOKUP($O24,Assumptions!$H$5:$I$9,2,TRUE),"Check age band"))</f>
        <v/>
      </c>
      <c r="R24" s="34">
        <f>IF(OR($A24="",$S24&lt;&gt;"Y",$J24=""),"",$J24)</f>
        <v/>
      </c>
      <c r="S24" s="23">
        <f>IF($A24="","",IFERROR(VLOOKUP($M24,Assumptions!$A$5:$B$11,2,FALSE),"Check"))</f>
        <v/>
      </c>
      <c r="T24" s="24">
        <f>IF($A24="","",IFERROR(IF($S24="Check","Check status",IF($B24="","Add customer, ","")&amp;IF($D24="","Add priority, ","")&amp;IF(AND($S24="Y",$E24=""),"Add opened date, ","")&amp;IF(AND($S24="Y",$F24=""),"Add promised date, ","")&amp;IF(AND($E24&lt;&gt;"",$F24&lt;&gt;"",$F24&lt;$E24),"Check promised date, ","")&amp;IF(AND($S24="Y",$N24&lt;&gt;""),"Check closed date, ","")&amp;IF(AND($S24="N",$N24=""),"Add closed date, ","")&amp;IF(AND($N24&lt;&gt;"",$E24&lt;&gt;"",$N24&lt;$E24),"Check closed date, ","")&amp;IF(AND($S24="Y",$J24=""),"Add estimated price, ","")&amp;IF(AND($S24="Y",$L24=""),"Add responsibility, ","")&amp;IF(AND($S24="Y",$L24&lt;&gt;"",$L24&lt;&gt;"None"),"Review blocker, ","")&amp;IF(AND($S24="Y",$P24&lt;&gt;"",$P24&gt;=Assumptions!$B$3),"Review overdue","")),"Check entry"))</f>
        <v/>
      </c>
    </row>
    <row r="25">
      <c r="A25" s="18" t="n"/>
      <c r="B25" s="19" t="n"/>
      <c r="C25" s="19" t="n"/>
      <c r="D25" s="18" t="n"/>
      <c r="E25" s="36" t="n"/>
      <c r="F25" s="36" t="n"/>
      <c r="G25" s="19" t="n"/>
      <c r="H25" s="21" t="n"/>
      <c r="I25" s="37" t="n"/>
      <c r="J25" s="37" t="n"/>
      <c r="K25" s="19" t="n"/>
      <c r="L25" s="19" t="n"/>
      <c r="M25" s="19" t="n"/>
      <c r="N25" s="36" t="n"/>
      <c r="O25" s="16">
        <f>IF(OR($A25="",$E25="",$S25&lt;&gt;"Y"),"",IFERROR(MAX(0,Assumptions!$B$2-$E25),""))</f>
        <v/>
      </c>
      <c r="P25" s="16">
        <f>IF(OR($A25="",$F25="",$S25&lt;&gt;"Y"),"",IFERROR(MAX(0,Assumptions!$B$2-$F25),""))</f>
        <v/>
      </c>
      <c r="Q25" s="25">
        <f>IF($O25="","",IFERROR(VLOOKUP($O25,Assumptions!$H$5:$I$9,2,TRUE),"Check age band"))</f>
        <v/>
      </c>
      <c r="R25" s="35">
        <f>IF(OR($A25="",$S25&lt;&gt;"Y",$J25=""),"",$J25)</f>
        <v/>
      </c>
      <c r="S25" s="25">
        <f>IF($A25="","",IFERROR(VLOOKUP($M25,Assumptions!$A$5:$B$11,2,FALSE),"Check"))</f>
        <v/>
      </c>
      <c r="T25" s="26">
        <f>IF($A25="","",IFERROR(IF($S25="Check","Check status",IF($B25="","Add customer, ","")&amp;IF($D25="","Add priority, ","")&amp;IF(AND($S25="Y",$E25=""),"Add opened date, ","")&amp;IF(AND($S25="Y",$F25=""),"Add promised date, ","")&amp;IF(AND($E25&lt;&gt;"",$F25&lt;&gt;"",$F25&lt;$E25),"Check promised date, ","")&amp;IF(AND($S25="Y",$N25&lt;&gt;""),"Check closed date, ","")&amp;IF(AND($S25="N",$N25=""),"Add closed date, ","")&amp;IF(AND($N25&lt;&gt;"",$E25&lt;&gt;"",$N25&lt;$E25),"Check closed date, ","")&amp;IF(AND($S25="Y",$J25=""),"Add estimated price, ","")&amp;IF(AND($S25="Y",$L25=""),"Add responsibility, ","")&amp;IF(AND($S25="Y",$L25&lt;&gt;"",$L25&lt;&gt;"None"),"Review blocker, ","")&amp;IF(AND($S25="Y",$P25&lt;&gt;"",$P25&gt;=Assumptions!$B$3),"Review overdue","")),"Check entry"))</f>
        <v/>
      </c>
    </row>
    <row r="26">
      <c r="A26" s="18" t="n"/>
      <c r="B26" s="19" t="n"/>
      <c r="C26" s="19" t="n"/>
      <c r="D26" s="18" t="n"/>
      <c r="E26" s="36" t="n"/>
      <c r="F26" s="36" t="n"/>
      <c r="G26" s="19" t="n"/>
      <c r="H26" s="21" t="n"/>
      <c r="I26" s="37" t="n"/>
      <c r="J26" s="37" t="n"/>
      <c r="K26" s="19" t="n"/>
      <c r="L26" s="19" t="n"/>
      <c r="M26" s="19" t="n"/>
      <c r="N26" s="36" t="n"/>
      <c r="O26" s="13">
        <f>IF(OR($A26="",$E26="",$S26&lt;&gt;"Y"),"",IFERROR(MAX(0,Assumptions!$B$2-$E26),""))</f>
        <v/>
      </c>
      <c r="P26" s="13">
        <f>IF(OR($A26="",$F26="",$S26&lt;&gt;"Y"),"",IFERROR(MAX(0,Assumptions!$B$2-$F26),""))</f>
        <v/>
      </c>
      <c r="Q26" s="23">
        <f>IF($O26="","",IFERROR(VLOOKUP($O26,Assumptions!$H$5:$I$9,2,TRUE),"Check age band"))</f>
        <v/>
      </c>
      <c r="R26" s="34">
        <f>IF(OR($A26="",$S26&lt;&gt;"Y",$J26=""),"",$J26)</f>
        <v/>
      </c>
      <c r="S26" s="23">
        <f>IF($A26="","",IFERROR(VLOOKUP($M26,Assumptions!$A$5:$B$11,2,FALSE),"Check"))</f>
        <v/>
      </c>
      <c r="T26" s="24">
        <f>IF($A26="","",IFERROR(IF($S26="Check","Check status",IF($B26="","Add customer, ","")&amp;IF($D26="","Add priority, ","")&amp;IF(AND($S26="Y",$E26=""),"Add opened date, ","")&amp;IF(AND($S26="Y",$F26=""),"Add promised date, ","")&amp;IF(AND($E26&lt;&gt;"",$F26&lt;&gt;"",$F26&lt;$E26),"Check promised date, ","")&amp;IF(AND($S26="Y",$N26&lt;&gt;""),"Check closed date, ","")&amp;IF(AND($S26="N",$N26=""),"Add closed date, ","")&amp;IF(AND($N26&lt;&gt;"",$E26&lt;&gt;"",$N26&lt;$E26),"Check closed date, ","")&amp;IF(AND($S26="Y",$J26=""),"Add estimated price, ","")&amp;IF(AND($S26="Y",$L26=""),"Add responsibility, ","")&amp;IF(AND($S26="Y",$L26&lt;&gt;"",$L26&lt;&gt;"None"),"Review blocker, ","")&amp;IF(AND($S26="Y",$P26&lt;&gt;"",$P26&gt;=Assumptions!$B$3),"Review overdue","")),"Check entry"))</f>
        <v/>
      </c>
    </row>
    <row r="27">
      <c r="A27" s="18" t="n"/>
      <c r="B27" s="19" t="n"/>
      <c r="C27" s="19" t="n"/>
      <c r="D27" s="18" t="n"/>
      <c r="E27" s="36" t="n"/>
      <c r="F27" s="36" t="n"/>
      <c r="G27" s="19" t="n"/>
      <c r="H27" s="21" t="n"/>
      <c r="I27" s="37" t="n"/>
      <c r="J27" s="37" t="n"/>
      <c r="K27" s="19" t="n"/>
      <c r="L27" s="19" t="n"/>
      <c r="M27" s="19" t="n"/>
      <c r="N27" s="36" t="n"/>
      <c r="O27" s="16">
        <f>IF(OR($A27="",$E27="",$S27&lt;&gt;"Y"),"",IFERROR(MAX(0,Assumptions!$B$2-$E27),""))</f>
        <v/>
      </c>
      <c r="P27" s="16">
        <f>IF(OR($A27="",$F27="",$S27&lt;&gt;"Y"),"",IFERROR(MAX(0,Assumptions!$B$2-$F27),""))</f>
        <v/>
      </c>
      <c r="Q27" s="25">
        <f>IF($O27="","",IFERROR(VLOOKUP($O27,Assumptions!$H$5:$I$9,2,TRUE),"Check age band"))</f>
        <v/>
      </c>
      <c r="R27" s="35">
        <f>IF(OR($A27="",$S27&lt;&gt;"Y",$J27=""),"",$J27)</f>
        <v/>
      </c>
      <c r="S27" s="25">
        <f>IF($A27="","",IFERROR(VLOOKUP($M27,Assumptions!$A$5:$B$11,2,FALSE),"Check"))</f>
        <v/>
      </c>
      <c r="T27" s="26">
        <f>IF($A27="","",IFERROR(IF($S27="Check","Check status",IF($B27="","Add customer, ","")&amp;IF($D27="","Add priority, ","")&amp;IF(AND($S27="Y",$E27=""),"Add opened date, ","")&amp;IF(AND($S27="Y",$F27=""),"Add promised date, ","")&amp;IF(AND($E27&lt;&gt;"",$F27&lt;&gt;"",$F27&lt;$E27),"Check promised date, ","")&amp;IF(AND($S27="Y",$N27&lt;&gt;""),"Check closed date, ","")&amp;IF(AND($S27="N",$N27=""),"Add closed date, ","")&amp;IF(AND($N27&lt;&gt;"",$E27&lt;&gt;"",$N27&lt;$E27),"Check closed date, ","")&amp;IF(AND($S27="Y",$J27=""),"Add estimated price, ","")&amp;IF(AND($S27="Y",$L27=""),"Add responsibility, ","")&amp;IF(AND($S27="Y",$L27&lt;&gt;"",$L27&lt;&gt;"None"),"Review blocker, ","")&amp;IF(AND($S27="Y",$P27&lt;&gt;"",$P27&gt;=Assumptions!$B$3),"Review overdue","")),"Check entry"))</f>
        <v/>
      </c>
    </row>
    <row r="28">
      <c r="A28" s="18" t="n"/>
      <c r="B28" s="19" t="n"/>
      <c r="C28" s="19" t="n"/>
      <c r="D28" s="18" t="n"/>
      <c r="E28" s="36" t="n"/>
      <c r="F28" s="36" t="n"/>
      <c r="G28" s="19" t="n"/>
      <c r="H28" s="21" t="n"/>
      <c r="I28" s="37" t="n"/>
      <c r="J28" s="37" t="n"/>
      <c r="K28" s="19" t="n"/>
      <c r="L28" s="19" t="n"/>
      <c r="M28" s="19" t="n"/>
      <c r="N28" s="36" t="n"/>
      <c r="O28" s="13">
        <f>IF(OR($A28="",$E28="",$S28&lt;&gt;"Y"),"",IFERROR(MAX(0,Assumptions!$B$2-$E28),""))</f>
        <v/>
      </c>
      <c r="P28" s="13">
        <f>IF(OR($A28="",$F28="",$S28&lt;&gt;"Y"),"",IFERROR(MAX(0,Assumptions!$B$2-$F28),""))</f>
        <v/>
      </c>
      <c r="Q28" s="23">
        <f>IF($O28="","",IFERROR(VLOOKUP($O28,Assumptions!$H$5:$I$9,2,TRUE),"Check age band"))</f>
        <v/>
      </c>
      <c r="R28" s="34">
        <f>IF(OR($A28="",$S28&lt;&gt;"Y",$J28=""),"",$J28)</f>
        <v/>
      </c>
      <c r="S28" s="23">
        <f>IF($A28="","",IFERROR(VLOOKUP($M28,Assumptions!$A$5:$B$11,2,FALSE),"Check"))</f>
        <v/>
      </c>
      <c r="T28" s="24">
        <f>IF($A28="","",IFERROR(IF($S28="Check","Check status",IF($B28="","Add customer, ","")&amp;IF($D28="","Add priority, ","")&amp;IF(AND($S28="Y",$E28=""),"Add opened date, ","")&amp;IF(AND($S28="Y",$F28=""),"Add promised date, ","")&amp;IF(AND($E28&lt;&gt;"",$F28&lt;&gt;"",$F28&lt;$E28),"Check promised date, ","")&amp;IF(AND($S28="Y",$N28&lt;&gt;""),"Check closed date, ","")&amp;IF(AND($S28="N",$N28=""),"Add closed date, ","")&amp;IF(AND($N28&lt;&gt;"",$E28&lt;&gt;"",$N28&lt;$E28),"Check closed date, ","")&amp;IF(AND($S28="Y",$J28=""),"Add estimated price, ","")&amp;IF(AND($S28="Y",$L28=""),"Add responsibility, ","")&amp;IF(AND($S28="Y",$L28&lt;&gt;"",$L28&lt;&gt;"None"),"Review blocker, ","")&amp;IF(AND($S28="Y",$P28&lt;&gt;"",$P28&gt;=Assumptions!$B$3),"Review overdue","")),"Check entry"))</f>
        <v/>
      </c>
    </row>
    <row r="29">
      <c r="A29" s="18" t="n"/>
      <c r="B29" s="19" t="n"/>
      <c r="C29" s="19" t="n"/>
      <c r="D29" s="18" t="n"/>
      <c r="E29" s="36" t="n"/>
      <c r="F29" s="36" t="n"/>
      <c r="G29" s="19" t="n"/>
      <c r="H29" s="21" t="n"/>
      <c r="I29" s="37" t="n"/>
      <c r="J29" s="37" t="n"/>
      <c r="K29" s="19" t="n"/>
      <c r="L29" s="19" t="n"/>
      <c r="M29" s="19" t="n"/>
      <c r="N29" s="36" t="n"/>
      <c r="O29" s="16">
        <f>IF(OR($A29="",$E29="",$S29&lt;&gt;"Y"),"",IFERROR(MAX(0,Assumptions!$B$2-$E29),""))</f>
        <v/>
      </c>
      <c r="P29" s="16">
        <f>IF(OR($A29="",$F29="",$S29&lt;&gt;"Y"),"",IFERROR(MAX(0,Assumptions!$B$2-$F29),""))</f>
        <v/>
      </c>
      <c r="Q29" s="25">
        <f>IF($O29="","",IFERROR(VLOOKUP($O29,Assumptions!$H$5:$I$9,2,TRUE),"Check age band"))</f>
        <v/>
      </c>
      <c r="R29" s="35">
        <f>IF(OR($A29="",$S29&lt;&gt;"Y",$J29=""),"",$J29)</f>
        <v/>
      </c>
      <c r="S29" s="25">
        <f>IF($A29="","",IFERROR(VLOOKUP($M29,Assumptions!$A$5:$B$11,2,FALSE),"Check"))</f>
        <v/>
      </c>
      <c r="T29" s="26">
        <f>IF($A29="","",IFERROR(IF($S29="Check","Check status",IF($B29="","Add customer, ","")&amp;IF($D29="","Add priority, ","")&amp;IF(AND($S29="Y",$E29=""),"Add opened date, ","")&amp;IF(AND($S29="Y",$F29=""),"Add promised date, ","")&amp;IF(AND($E29&lt;&gt;"",$F29&lt;&gt;"",$F29&lt;$E29),"Check promised date, ","")&amp;IF(AND($S29="Y",$N29&lt;&gt;""),"Check closed date, ","")&amp;IF(AND($S29="N",$N29=""),"Add closed date, ","")&amp;IF(AND($N29&lt;&gt;"",$E29&lt;&gt;"",$N29&lt;$E29),"Check closed date, ","")&amp;IF(AND($S29="Y",$J29=""),"Add estimated price, ","")&amp;IF(AND($S29="Y",$L29=""),"Add responsibility, ","")&amp;IF(AND($S29="Y",$L29&lt;&gt;"",$L29&lt;&gt;"None"),"Review blocker, ","")&amp;IF(AND($S29="Y",$P29&lt;&gt;"",$P29&gt;=Assumptions!$B$3),"Review overdue","")),"Check entry"))</f>
        <v/>
      </c>
    </row>
    <row r="30">
      <c r="A30" s="18" t="n"/>
      <c r="B30" s="19" t="n"/>
      <c r="C30" s="19" t="n"/>
      <c r="D30" s="18" t="n"/>
      <c r="E30" s="36" t="n"/>
      <c r="F30" s="36" t="n"/>
      <c r="G30" s="19" t="n"/>
      <c r="H30" s="21" t="n"/>
      <c r="I30" s="37" t="n"/>
      <c r="J30" s="37" t="n"/>
      <c r="K30" s="19" t="n"/>
      <c r="L30" s="19" t="n"/>
      <c r="M30" s="19" t="n"/>
      <c r="N30" s="36" t="n"/>
      <c r="O30" s="13">
        <f>IF(OR($A30="",$E30="",$S30&lt;&gt;"Y"),"",IFERROR(MAX(0,Assumptions!$B$2-$E30),""))</f>
        <v/>
      </c>
      <c r="P30" s="13">
        <f>IF(OR($A30="",$F30="",$S30&lt;&gt;"Y"),"",IFERROR(MAX(0,Assumptions!$B$2-$F30),""))</f>
        <v/>
      </c>
      <c r="Q30" s="23">
        <f>IF($O30="","",IFERROR(VLOOKUP($O30,Assumptions!$H$5:$I$9,2,TRUE),"Check age band"))</f>
        <v/>
      </c>
      <c r="R30" s="34">
        <f>IF(OR($A30="",$S30&lt;&gt;"Y",$J30=""),"",$J30)</f>
        <v/>
      </c>
      <c r="S30" s="23">
        <f>IF($A30="","",IFERROR(VLOOKUP($M30,Assumptions!$A$5:$B$11,2,FALSE),"Check"))</f>
        <v/>
      </c>
      <c r="T30" s="24">
        <f>IF($A30="","",IFERROR(IF($S30="Check","Check status",IF($B30="","Add customer, ","")&amp;IF($D30="","Add priority, ","")&amp;IF(AND($S30="Y",$E30=""),"Add opened date, ","")&amp;IF(AND($S30="Y",$F30=""),"Add promised date, ","")&amp;IF(AND($E30&lt;&gt;"",$F30&lt;&gt;"",$F30&lt;$E30),"Check promised date, ","")&amp;IF(AND($S30="Y",$N30&lt;&gt;""),"Check closed date, ","")&amp;IF(AND($S30="N",$N30=""),"Add closed date, ","")&amp;IF(AND($N30&lt;&gt;"",$E30&lt;&gt;"",$N30&lt;$E30),"Check closed date, ","")&amp;IF(AND($S30="Y",$J30=""),"Add estimated price, ","")&amp;IF(AND($S30="Y",$L30=""),"Add responsibility, ","")&amp;IF(AND($S30="Y",$L30&lt;&gt;"",$L30&lt;&gt;"None"),"Review blocker, ","")&amp;IF(AND($S30="Y",$P30&lt;&gt;"",$P30&gt;=Assumptions!$B$3),"Review overdue","")),"Check entry"))</f>
        <v/>
      </c>
    </row>
    <row r="31">
      <c r="A31" s="18" t="n"/>
      <c r="B31" s="19" t="n"/>
      <c r="C31" s="19" t="n"/>
      <c r="D31" s="18" t="n"/>
      <c r="E31" s="36" t="n"/>
      <c r="F31" s="36" t="n"/>
      <c r="G31" s="19" t="n"/>
      <c r="H31" s="21" t="n"/>
      <c r="I31" s="37" t="n"/>
      <c r="J31" s="37" t="n"/>
      <c r="K31" s="19" t="n"/>
      <c r="L31" s="19" t="n"/>
      <c r="M31" s="19" t="n"/>
      <c r="N31" s="36" t="n"/>
      <c r="O31" s="16">
        <f>IF(OR($A31="",$E31="",$S31&lt;&gt;"Y"),"",IFERROR(MAX(0,Assumptions!$B$2-$E31),""))</f>
        <v/>
      </c>
      <c r="P31" s="16">
        <f>IF(OR($A31="",$F31="",$S31&lt;&gt;"Y"),"",IFERROR(MAX(0,Assumptions!$B$2-$F31),""))</f>
        <v/>
      </c>
      <c r="Q31" s="25">
        <f>IF($O31="","",IFERROR(VLOOKUP($O31,Assumptions!$H$5:$I$9,2,TRUE),"Check age band"))</f>
        <v/>
      </c>
      <c r="R31" s="35">
        <f>IF(OR($A31="",$S31&lt;&gt;"Y",$J31=""),"",$J31)</f>
        <v/>
      </c>
      <c r="S31" s="25">
        <f>IF($A31="","",IFERROR(VLOOKUP($M31,Assumptions!$A$5:$B$11,2,FALSE),"Check"))</f>
        <v/>
      </c>
      <c r="T31" s="26">
        <f>IF($A31="","",IFERROR(IF($S31="Check","Check status",IF($B31="","Add customer, ","")&amp;IF($D31="","Add priority, ","")&amp;IF(AND($S31="Y",$E31=""),"Add opened date, ","")&amp;IF(AND($S31="Y",$F31=""),"Add promised date, ","")&amp;IF(AND($E31&lt;&gt;"",$F31&lt;&gt;"",$F31&lt;$E31),"Check promised date, ","")&amp;IF(AND($S31="Y",$N31&lt;&gt;""),"Check closed date, ","")&amp;IF(AND($S31="N",$N31=""),"Add closed date, ","")&amp;IF(AND($N31&lt;&gt;"",$E31&lt;&gt;"",$N31&lt;$E31),"Check closed date, ","")&amp;IF(AND($S31="Y",$J31=""),"Add estimated price, ","")&amp;IF(AND($S31="Y",$L31=""),"Add responsibility, ","")&amp;IF(AND($S31="Y",$L31&lt;&gt;"",$L31&lt;&gt;"None"),"Review blocker, ","")&amp;IF(AND($S31="Y",$P31&lt;&gt;"",$P31&gt;=Assumptions!$B$3),"Review overdue","")),"Check entry"))</f>
        <v/>
      </c>
    </row>
    <row r="32">
      <c r="A32" s="18" t="n"/>
      <c r="B32" s="19" t="n"/>
      <c r="C32" s="19" t="n"/>
      <c r="D32" s="18" t="n"/>
      <c r="E32" s="36" t="n"/>
      <c r="F32" s="36" t="n"/>
      <c r="G32" s="19" t="n"/>
      <c r="H32" s="21" t="n"/>
      <c r="I32" s="37" t="n"/>
      <c r="J32" s="37" t="n"/>
      <c r="K32" s="19" t="n"/>
      <c r="L32" s="19" t="n"/>
      <c r="M32" s="19" t="n"/>
      <c r="N32" s="36" t="n"/>
      <c r="O32" s="13">
        <f>IF(OR($A32="",$E32="",$S32&lt;&gt;"Y"),"",IFERROR(MAX(0,Assumptions!$B$2-$E32),""))</f>
        <v/>
      </c>
      <c r="P32" s="13">
        <f>IF(OR($A32="",$F32="",$S32&lt;&gt;"Y"),"",IFERROR(MAX(0,Assumptions!$B$2-$F32),""))</f>
        <v/>
      </c>
      <c r="Q32" s="23">
        <f>IF($O32="","",IFERROR(VLOOKUP($O32,Assumptions!$H$5:$I$9,2,TRUE),"Check age band"))</f>
        <v/>
      </c>
      <c r="R32" s="34">
        <f>IF(OR($A32="",$S32&lt;&gt;"Y",$J32=""),"",$J32)</f>
        <v/>
      </c>
      <c r="S32" s="23">
        <f>IF($A32="","",IFERROR(VLOOKUP($M32,Assumptions!$A$5:$B$11,2,FALSE),"Check"))</f>
        <v/>
      </c>
      <c r="T32" s="24">
        <f>IF($A32="","",IFERROR(IF($S32="Check","Check status",IF($B32="","Add customer, ","")&amp;IF($D32="","Add priority, ","")&amp;IF(AND($S32="Y",$E32=""),"Add opened date, ","")&amp;IF(AND($S32="Y",$F32=""),"Add promised date, ","")&amp;IF(AND($E32&lt;&gt;"",$F32&lt;&gt;"",$F32&lt;$E32),"Check promised date, ","")&amp;IF(AND($S32="Y",$N32&lt;&gt;""),"Check closed date, ","")&amp;IF(AND($S32="N",$N32=""),"Add closed date, ","")&amp;IF(AND($N32&lt;&gt;"",$E32&lt;&gt;"",$N32&lt;$E32),"Check closed date, ","")&amp;IF(AND($S32="Y",$J32=""),"Add estimated price, ","")&amp;IF(AND($S32="Y",$L32=""),"Add responsibility, ","")&amp;IF(AND($S32="Y",$L32&lt;&gt;"",$L32&lt;&gt;"None"),"Review blocker, ","")&amp;IF(AND($S32="Y",$P32&lt;&gt;"",$P32&gt;=Assumptions!$B$3),"Review overdue","")),"Check entry"))</f>
        <v/>
      </c>
    </row>
    <row r="33">
      <c r="A33" s="18" t="n"/>
      <c r="B33" s="19" t="n"/>
      <c r="C33" s="19" t="n"/>
      <c r="D33" s="18" t="n"/>
      <c r="E33" s="36" t="n"/>
      <c r="F33" s="36" t="n"/>
      <c r="G33" s="19" t="n"/>
      <c r="H33" s="21" t="n"/>
      <c r="I33" s="37" t="n"/>
      <c r="J33" s="37" t="n"/>
      <c r="K33" s="19" t="n"/>
      <c r="L33" s="19" t="n"/>
      <c r="M33" s="19" t="n"/>
      <c r="N33" s="36" t="n"/>
      <c r="O33" s="16">
        <f>IF(OR($A33="",$E33="",$S33&lt;&gt;"Y"),"",IFERROR(MAX(0,Assumptions!$B$2-$E33),""))</f>
        <v/>
      </c>
      <c r="P33" s="16">
        <f>IF(OR($A33="",$F33="",$S33&lt;&gt;"Y"),"",IFERROR(MAX(0,Assumptions!$B$2-$F33),""))</f>
        <v/>
      </c>
      <c r="Q33" s="25">
        <f>IF($O33="","",IFERROR(VLOOKUP($O33,Assumptions!$H$5:$I$9,2,TRUE),"Check age band"))</f>
        <v/>
      </c>
      <c r="R33" s="35">
        <f>IF(OR($A33="",$S33&lt;&gt;"Y",$J33=""),"",$J33)</f>
        <v/>
      </c>
      <c r="S33" s="25">
        <f>IF($A33="","",IFERROR(VLOOKUP($M33,Assumptions!$A$5:$B$11,2,FALSE),"Check"))</f>
        <v/>
      </c>
      <c r="T33" s="26">
        <f>IF($A33="","",IFERROR(IF($S33="Check","Check status",IF($B33="","Add customer, ","")&amp;IF($D33="","Add priority, ","")&amp;IF(AND($S33="Y",$E33=""),"Add opened date, ","")&amp;IF(AND($S33="Y",$F33=""),"Add promised date, ","")&amp;IF(AND($E33&lt;&gt;"",$F33&lt;&gt;"",$F33&lt;$E33),"Check promised date, ","")&amp;IF(AND($S33="Y",$N33&lt;&gt;""),"Check closed date, ","")&amp;IF(AND($S33="N",$N33=""),"Add closed date, ","")&amp;IF(AND($N33&lt;&gt;"",$E33&lt;&gt;"",$N33&lt;$E33),"Check closed date, ","")&amp;IF(AND($S33="Y",$J33=""),"Add estimated price, ","")&amp;IF(AND($S33="Y",$L33=""),"Add responsibility, ","")&amp;IF(AND($S33="Y",$L33&lt;&gt;"",$L33&lt;&gt;"None"),"Review blocker, ","")&amp;IF(AND($S33="Y",$P33&lt;&gt;"",$P33&gt;=Assumptions!$B$3),"Review overdue","")),"Check entry"))</f>
        <v/>
      </c>
    </row>
    <row r="34">
      <c r="A34" s="18" t="n"/>
      <c r="B34" s="19" t="n"/>
      <c r="C34" s="19" t="n"/>
      <c r="D34" s="18" t="n"/>
      <c r="E34" s="36" t="n"/>
      <c r="F34" s="36" t="n"/>
      <c r="G34" s="19" t="n"/>
      <c r="H34" s="21" t="n"/>
      <c r="I34" s="37" t="n"/>
      <c r="J34" s="37" t="n"/>
      <c r="K34" s="19" t="n"/>
      <c r="L34" s="19" t="n"/>
      <c r="M34" s="19" t="n"/>
      <c r="N34" s="36" t="n"/>
      <c r="O34" s="13">
        <f>IF(OR($A34="",$E34="",$S34&lt;&gt;"Y"),"",IFERROR(MAX(0,Assumptions!$B$2-$E34),""))</f>
        <v/>
      </c>
      <c r="P34" s="13">
        <f>IF(OR($A34="",$F34="",$S34&lt;&gt;"Y"),"",IFERROR(MAX(0,Assumptions!$B$2-$F34),""))</f>
        <v/>
      </c>
      <c r="Q34" s="23">
        <f>IF($O34="","",IFERROR(VLOOKUP($O34,Assumptions!$H$5:$I$9,2,TRUE),"Check age band"))</f>
        <v/>
      </c>
      <c r="R34" s="34">
        <f>IF(OR($A34="",$S34&lt;&gt;"Y",$J34=""),"",$J34)</f>
        <v/>
      </c>
      <c r="S34" s="23">
        <f>IF($A34="","",IFERROR(VLOOKUP($M34,Assumptions!$A$5:$B$11,2,FALSE),"Check"))</f>
        <v/>
      </c>
      <c r="T34" s="24">
        <f>IF($A34="","",IFERROR(IF($S34="Check","Check status",IF($B34="","Add customer, ","")&amp;IF($D34="","Add priority, ","")&amp;IF(AND($S34="Y",$E34=""),"Add opened date, ","")&amp;IF(AND($S34="Y",$F34=""),"Add promised date, ","")&amp;IF(AND($E34&lt;&gt;"",$F34&lt;&gt;"",$F34&lt;$E34),"Check promised date, ","")&amp;IF(AND($S34="Y",$N34&lt;&gt;""),"Check closed date, ","")&amp;IF(AND($S34="N",$N34=""),"Add closed date, ","")&amp;IF(AND($N34&lt;&gt;"",$E34&lt;&gt;"",$N34&lt;$E34),"Check closed date, ","")&amp;IF(AND($S34="Y",$J34=""),"Add estimated price, ","")&amp;IF(AND($S34="Y",$L34=""),"Add responsibility, ","")&amp;IF(AND($S34="Y",$L34&lt;&gt;"",$L34&lt;&gt;"None"),"Review blocker, ","")&amp;IF(AND($S34="Y",$P34&lt;&gt;"",$P34&gt;=Assumptions!$B$3),"Review overdue","")),"Check entry"))</f>
        <v/>
      </c>
    </row>
    <row r="35">
      <c r="A35" s="18" t="n"/>
      <c r="B35" s="19" t="n"/>
      <c r="C35" s="19" t="n"/>
      <c r="D35" s="18" t="n"/>
      <c r="E35" s="36" t="n"/>
      <c r="F35" s="36" t="n"/>
      <c r="G35" s="19" t="n"/>
      <c r="H35" s="21" t="n"/>
      <c r="I35" s="37" t="n"/>
      <c r="J35" s="37" t="n"/>
      <c r="K35" s="19" t="n"/>
      <c r="L35" s="19" t="n"/>
      <c r="M35" s="19" t="n"/>
      <c r="N35" s="36" t="n"/>
      <c r="O35" s="16">
        <f>IF(OR($A35="",$E35="",$S35&lt;&gt;"Y"),"",IFERROR(MAX(0,Assumptions!$B$2-$E35),""))</f>
        <v/>
      </c>
      <c r="P35" s="16">
        <f>IF(OR($A35="",$F35="",$S35&lt;&gt;"Y"),"",IFERROR(MAX(0,Assumptions!$B$2-$F35),""))</f>
        <v/>
      </c>
      <c r="Q35" s="25">
        <f>IF($O35="","",IFERROR(VLOOKUP($O35,Assumptions!$H$5:$I$9,2,TRUE),"Check age band"))</f>
        <v/>
      </c>
      <c r="R35" s="35">
        <f>IF(OR($A35="",$S35&lt;&gt;"Y",$J35=""),"",$J35)</f>
        <v/>
      </c>
      <c r="S35" s="25">
        <f>IF($A35="","",IFERROR(VLOOKUP($M35,Assumptions!$A$5:$B$11,2,FALSE),"Check"))</f>
        <v/>
      </c>
      <c r="T35" s="26">
        <f>IF($A35="","",IFERROR(IF($S35="Check","Check status",IF($B35="","Add customer, ","")&amp;IF($D35="","Add priority, ","")&amp;IF(AND($S35="Y",$E35=""),"Add opened date, ","")&amp;IF(AND($S35="Y",$F35=""),"Add promised date, ","")&amp;IF(AND($E35&lt;&gt;"",$F35&lt;&gt;"",$F35&lt;$E35),"Check promised date, ","")&amp;IF(AND($S35="Y",$N35&lt;&gt;""),"Check closed date, ","")&amp;IF(AND($S35="N",$N35=""),"Add closed date, ","")&amp;IF(AND($N35&lt;&gt;"",$E35&lt;&gt;"",$N35&lt;$E35),"Check closed date, ","")&amp;IF(AND($S35="Y",$J35=""),"Add estimated price, ","")&amp;IF(AND($S35="Y",$L35=""),"Add responsibility, ","")&amp;IF(AND($S35="Y",$L35&lt;&gt;"",$L35&lt;&gt;"None"),"Review blocker, ","")&amp;IF(AND($S35="Y",$P35&lt;&gt;"",$P35&gt;=Assumptions!$B$3),"Review overdue","")),"Check entry"))</f>
        <v/>
      </c>
    </row>
    <row r="36">
      <c r="A36" s="18" t="n"/>
      <c r="B36" s="19" t="n"/>
      <c r="C36" s="19" t="n"/>
      <c r="D36" s="18" t="n"/>
      <c r="E36" s="36" t="n"/>
      <c r="F36" s="36" t="n"/>
      <c r="G36" s="19" t="n"/>
      <c r="H36" s="21" t="n"/>
      <c r="I36" s="37" t="n"/>
      <c r="J36" s="37" t="n"/>
      <c r="K36" s="19" t="n"/>
      <c r="L36" s="19" t="n"/>
      <c r="M36" s="19" t="n"/>
      <c r="N36" s="36" t="n"/>
      <c r="O36" s="13">
        <f>IF(OR($A36="",$E36="",$S36&lt;&gt;"Y"),"",IFERROR(MAX(0,Assumptions!$B$2-$E36),""))</f>
        <v/>
      </c>
      <c r="P36" s="13">
        <f>IF(OR($A36="",$F36="",$S36&lt;&gt;"Y"),"",IFERROR(MAX(0,Assumptions!$B$2-$F36),""))</f>
        <v/>
      </c>
      <c r="Q36" s="23">
        <f>IF($O36="","",IFERROR(VLOOKUP($O36,Assumptions!$H$5:$I$9,2,TRUE),"Check age band"))</f>
        <v/>
      </c>
      <c r="R36" s="34">
        <f>IF(OR($A36="",$S36&lt;&gt;"Y",$J36=""),"",$J36)</f>
        <v/>
      </c>
      <c r="S36" s="23">
        <f>IF($A36="","",IFERROR(VLOOKUP($M36,Assumptions!$A$5:$B$11,2,FALSE),"Check"))</f>
        <v/>
      </c>
      <c r="T36" s="24">
        <f>IF($A36="","",IFERROR(IF($S36="Check","Check status",IF($B36="","Add customer, ","")&amp;IF($D36="","Add priority, ","")&amp;IF(AND($S36="Y",$E36=""),"Add opened date, ","")&amp;IF(AND($S36="Y",$F36=""),"Add promised date, ","")&amp;IF(AND($E36&lt;&gt;"",$F36&lt;&gt;"",$F36&lt;$E36),"Check promised date, ","")&amp;IF(AND($S36="Y",$N36&lt;&gt;""),"Check closed date, ","")&amp;IF(AND($S36="N",$N36=""),"Add closed date, ","")&amp;IF(AND($N36&lt;&gt;"",$E36&lt;&gt;"",$N36&lt;$E36),"Check closed date, ","")&amp;IF(AND($S36="Y",$J36=""),"Add estimated price, ","")&amp;IF(AND($S36="Y",$L36=""),"Add responsibility, ","")&amp;IF(AND($S36="Y",$L36&lt;&gt;"",$L36&lt;&gt;"None"),"Review blocker, ","")&amp;IF(AND($S36="Y",$P36&lt;&gt;"",$P36&gt;=Assumptions!$B$3),"Review overdue","")),"Check entry"))</f>
        <v/>
      </c>
    </row>
    <row r="37">
      <c r="A37" s="18" t="n"/>
      <c r="B37" s="19" t="n"/>
      <c r="C37" s="19" t="n"/>
      <c r="D37" s="18" t="n"/>
      <c r="E37" s="36" t="n"/>
      <c r="F37" s="36" t="n"/>
      <c r="G37" s="19" t="n"/>
      <c r="H37" s="21" t="n"/>
      <c r="I37" s="37" t="n"/>
      <c r="J37" s="37" t="n"/>
      <c r="K37" s="19" t="n"/>
      <c r="L37" s="19" t="n"/>
      <c r="M37" s="19" t="n"/>
      <c r="N37" s="36" t="n"/>
      <c r="O37" s="16">
        <f>IF(OR($A37="",$E37="",$S37&lt;&gt;"Y"),"",IFERROR(MAX(0,Assumptions!$B$2-$E37),""))</f>
        <v/>
      </c>
      <c r="P37" s="16">
        <f>IF(OR($A37="",$F37="",$S37&lt;&gt;"Y"),"",IFERROR(MAX(0,Assumptions!$B$2-$F37),""))</f>
        <v/>
      </c>
      <c r="Q37" s="25">
        <f>IF($O37="","",IFERROR(VLOOKUP($O37,Assumptions!$H$5:$I$9,2,TRUE),"Check age band"))</f>
        <v/>
      </c>
      <c r="R37" s="35">
        <f>IF(OR($A37="",$S37&lt;&gt;"Y",$J37=""),"",$J37)</f>
        <v/>
      </c>
      <c r="S37" s="25">
        <f>IF($A37="","",IFERROR(VLOOKUP($M37,Assumptions!$A$5:$B$11,2,FALSE),"Check"))</f>
        <v/>
      </c>
      <c r="T37" s="26">
        <f>IF($A37="","",IFERROR(IF($S37="Check","Check status",IF($B37="","Add customer, ","")&amp;IF($D37="","Add priority, ","")&amp;IF(AND($S37="Y",$E37=""),"Add opened date, ","")&amp;IF(AND($S37="Y",$F37=""),"Add promised date, ","")&amp;IF(AND($E37&lt;&gt;"",$F37&lt;&gt;"",$F37&lt;$E37),"Check promised date, ","")&amp;IF(AND($S37="Y",$N37&lt;&gt;""),"Check closed date, ","")&amp;IF(AND($S37="N",$N37=""),"Add closed date, ","")&amp;IF(AND($N37&lt;&gt;"",$E37&lt;&gt;"",$N37&lt;$E37),"Check closed date, ","")&amp;IF(AND($S37="Y",$J37=""),"Add estimated price, ","")&amp;IF(AND($S37="Y",$L37=""),"Add responsibility, ","")&amp;IF(AND($S37="Y",$L37&lt;&gt;"",$L37&lt;&gt;"None"),"Review blocker, ","")&amp;IF(AND($S37="Y",$P37&lt;&gt;"",$P37&gt;=Assumptions!$B$3),"Review overdue","")),"Check entry"))</f>
        <v/>
      </c>
    </row>
    <row r="38">
      <c r="A38" s="18" t="n"/>
      <c r="B38" s="19" t="n"/>
      <c r="C38" s="19" t="n"/>
      <c r="D38" s="18" t="n"/>
      <c r="E38" s="36" t="n"/>
      <c r="F38" s="36" t="n"/>
      <c r="G38" s="19" t="n"/>
      <c r="H38" s="21" t="n"/>
      <c r="I38" s="37" t="n"/>
      <c r="J38" s="37" t="n"/>
      <c r="K38" s="19" t="n"/>
      <c r="L38" s="19" t="n"/>
      <c r="M38" s="19" t="n"/>
      <c r="N38" s="36" t="n"/>
      <c r="O38" s="13">
        <f>IF(OR($A38="",$E38="",$S38&lt;&gt;"Y"),"",IFERROR(MAX(0,Assumptions!$B$2-$E38),""))</f>
        <v/>
      </c>
      <c r="P38" s="13">
        <f>IF(OR($A38="",$F38="",$S38&lt;&gt;"Y"),"",IFERROR(MAX(0,Assumptions!$B$2-$F38),""))</f>
        <v/>
      </c>
      <c r="Q38" s="23">
        <f>IF($O38="","",IFERROR(VLOOKUP($O38,Assumptions!$H$5:$I$9,2,TRUE),"Check age band"))</f>
        <v/>
      </c>
      <c r="R38" s="34">
        <f>IF(OR($A38="",$S38&lt;&gt;"Y",$J38=""),"",$J38)</f>
        <v/>
      </c>
      <c r="S38" s="23">
        <f>IF($A38="","",IFERROR(VLOOKUP($M38,Assumptions!$A$5:$B$11,2,FALSE),"Check"))</f>
        <v/>
      </c>
      <c r="T38" s="24">
        <f>IF($A38="","",IFERROR(IF($S38="Check","Check status",IF($B38="","Add customer, ","")&amp;IF($D38="","Add priority, ","")&amp;IF(AND($S38="Y",$E38=""),"Add opened date, ","")&amp;IF(AND($S38="Y",$F38=""),"Add promised date, ","")&amp;IF(AND($E38&lt;&gt;"",$F38&lt;&gt;"",$F38&lt;$E38),"Check promised date, ","")&amp;IF(AND($S38="Y",$N38&lt;&gt;""),"Check closed date, ","")&amp;IF(AND($S38="N",$N38=""),"Add closed date, ","")&amp;IF(AND($N38&lt;&gt;"",$E38&lt;&gt;"",$N38&lt;$E38),"Check closed date, ","")&amp;IF(AND($S38="Y",$J38=""),"Add estimated price, ","")&amp;IF(AND($S38="Y",$L38=""),"Add responsibility, ","")&amp;IF(AND($S38="Y",$L38&lt;&gt;"",$L38&lt;&gt;"None"),"Review blocker, ","")&amp;IF(AND($S38="Y",$P38&lt;&gt;"",$P38&gt;=Assumptions!$B$3),"Review overdue","")),"Check entry"))</f>
        <v/>
      </c>
    </row>
    <row r="39">
      <c r="A39" s="18" t="n"/>
      <c r="B39" s="19" t="n"/>
      <c r="C39" s="19" t="n"/>
      <c r="D39" s="18" t="n"/>
      <c r="E39" s="36" t="n"/>
      <c r="F39" s="36" t="n"/>
      <c r="G39" s="19" t="n"/>
      <c r="H39" s="21" t="n"/>
      <c r="I39" s="37" t="n"/>
      <c r="J39" s="37" t="n"/>
      <c r="K39" s="19" t="n"/>
      <c r="L39" s="19" t="n"/>
      <c r="M39" s="19" t="n"/>
      <c r="N39" s="36" t="n"/>
      <c r="O39" s="16">
        <f>IF(OR($A39="",$E39="",$S39&lt;&gt;"Y"),"",IFERROR(MAX(0,Assumptions!$B$2-$E39),""))</f>
        <v/>
      </c>
      <c r="P39" s="16">
        <f>IF(OR($A39="",$F39="",$S39&lt;&gt;"Y"),"",IFERROR(MAX(0,Assumptions!$B$2-$F39),""))</f>
        <v/>
      </c>
      <c r="Q39" s="25">
        <f>IF($O39="","",IFERROR(VLOOKUP($O39,Assumptions!$H$5:$I$9,2,TRUE),"Check age band"))</f>
        <v/>
      </c>
      <c r="R39" s="35">
        <f>IF(OR($A39="",$S39&lt;&gt;"Y",$J39=""),"",$J39)</f>
        <v/>
      </c>
      <c r="S39" s="25">
        <f>IF($A39="","",IFERROR(VLOOKUP($M39,Assumptions!$A$5:$B$11,2,FALSE),"Check"))</f>
        <v/>
      </c>
      <c r="T39" s="26">
        <f>IF($A39="","",IFERROR(IF($S39="Check","Check status",IF($B39="","Add customer, ","")&amp;IF($D39="","Add priority, ","")&amp;IF(AND($S39="Y",$E39=""),"Add opened date, ","")&amp;IF(AND($S39="Y",$F39=""),"Add promised date, ","")&amp;IF(AND($E39&lt;&gt;"",$F39&lt;&gt;"",$F39&lt;$E39),"Check promised date, ","")&amp;IF(AND($S39="Y",$N39&lt;&gt;""),"Check closed date, ","")&amp;IF(AND($S39="N",$N39=""),"Add closed date, ","")&amp;IF(AND($N39&lt;&gt;"",$E39&lt;&gt;"",$N39&lt;$E39),"Check closed date, ","")&amp;IF(AND($S39="Y",$J39=""),"Add estimated price, ","")&amp;IF(AND($S39="Y",$L39=""),"Add responsibility, ","")&amp;IF(AND($S39="Y",$L39&lt;&gt;"",$L39&lt;&gt;"None"),"Review blocker, ","")&amp;IF(AND($S39="Y",$P39&lt;&gt;"",$P39&gt;=Assumptions!$B$3),"Review overdue","")),"Check entry"))</f>
        <v/>
      </c>
    </row>
    <row r="40">
      <c r="A40" s="18" t="n"/>
      <c r="B40" s="19" t="n"/>
      <c r="C40" s="19" t="n"/>
      <c r="D40" s="18" t="n"/>
      <c r="E40" s="36" t="n"/>
      <c r="F40" s="36" t="n"/>
      <c r="G40" s="19" t="n"/>
      <c r="H40" s="21" t="n"/>
      <c r="I40" s="37" t="n"/>
      <c r="J40" s="37" t="n"/>
      <c r="K40" s="19" t="n"/>
      <c r="L40" s="19" t="n"/>
      <c r="M40" s="19" t="n"/>
      <c r="N40" s="36" t="n"/>
      <c r="O40" s="13">
        <f>IF(OR($A40="",$E40="",$S40&lt;&gt;"Y"),"",IFERROR(MAX(0,Assumptions!$B$2-$E40),""))</f>
        <v/>
      </c>
      <c r="P40" s="13">
        <f>IF(OR($A40="",$F40="",$S40&lt;&gt;"Y"),"",IFERROR(MAX(0,Assumptions!$B$2-$F40),""))</f>
        <v/>
      </c>
      <c r="Q40" s="23">
        <f>IF($O40="","",IFERROR(VLOOKUP($O40,Assumptions!$H$5:$I$9,2,TRUE),"Check age band"))</f>
        <v/>
      </c>
      <c r="R40" s="34">
        <f>IF(OR($A40="",$S40&lt;&gt;"Y",$J40=""),"",$J40)</f>
        <v/>
      </c>
      <c r="S40" s="23">
        <f>IF($A40="","",IFERROR(VLOOKUP($M40,Assumptions!$A$5:$B$11,2,FALSE),"Check"))</f>
        <v/>
      </c>
      <c r="T40" s="24">
        <f>IF($A40="","",IFERROR(IF($S40="Check","Check status",IF($B40="","Add customer, ","")&amp;IF($D40="","Add priority, ","")&amp;IF(AND($S40="Y",$E40=""),"Add opened date, ","")&amp;IF(AND($S40="Y",$F40=""),"Add promised date, ","")&amp;IF(AND($E40&lt;&gt;"",$F40&lt;&gt;"",$F40&lt;$E40),"Check promised date, ","")&amp;IF(AND($S40="Y",$N40&lt;&gt;""),"Check closed date, ","")&amp;IF(AND($S40="N",$N40=""),"Add closed date, ","")&amp;IF(AND($N40&lt;&gt;"",$E40&lt;&gt;"",$N40&lt;$E40),"Check closed date, ","")&amp;IF(AND($S40="Y",$J40=""),"Add estimated price, ","")&amp;IF(AND($S40="Y",$L40=""),"Add responsibility, ","")&amp;IF(AND($S40="Y",$L40&lt;&gt;"",$L40&lt;&gt;"None"),"Review blocker, ","")&amp;IF(AND($S40="Y",$P40&lt;&gt;"",$P40&gt;=Assumptions!$B$3),"Review overdue","")),"Check entry"))</f>
        <v/>
      </c>
    </row>
    <row r="41">
      <c r="A41" s="18" t="n"/>
      <c r="B41" s="19" t="n"/>
      <c r="C41" s="19" t="n"/>
      <c r="D41" s="18" t="n"/>
      <c r="E41" s="36" t="n"/>
      <c r="F41" s="36" t="n"/>
      <c r="G41" s="19" t="n"/>
      <c r="H41" s="21" t="n"/>
      <c r="I41" s="37" t="n"/>
      <c r="J41" s="37" t="n"/>
      <c r="K41" s="19" t="n"/>
      <c r="L41" s="19" t="n"/>
      <c r="M41" s="19" t="n"/>
      <c r="N41" s="36" t="n"/>
      <c r="O41" s="16">
        <f>IF(OR($A41="",$E41="",$S41&lt;&gt;"Y"),"",IFERROR(MAX(0,Assumptions!$B$2-$E41),""))</f>
        <v/>
      </c>
      <c r="P41" s="16">
        <f>IF(OR($A41="",$F41="",$S41&lt;&gt;"Y"),"",IFERROR(MAX(0,Assumptions!$B$2-$F41),""))</f>
        <v/>
      </c>
      <c r="Q41" s="25">
        <f>IF($O41="","",IFERROR(VLOOKUP($O41,Assumptions!$H$5:$I$9,2,TRUE),"Check age band"))</f>
        <v/>
      </c>
      <c r="R41" s="35">
        <f>IF(OR($A41="",$S41&lt;&gt;"Y",$J41=""),"",$J41)</f>
        <v/>
      </c>
      <c r="S41" s="25">
        <f>IF($A41="","",IFERROR(VLOOKUP($M41,Assumptions!$A$5:$B$11,2,FALSE),"Check"))</f>
        <v/>
      </c>
      <c r="T41" s="26">
        <f>IF($A41="","",IFERROR(IF($S41="Check","Check status",IF($B41="","Add customer, ","")&amp;IF($D41="","Add priority, ","")&amp;IF(AND($S41="Y",$E41=""),"Add opened date, ","")&amp;IF(AND($S41="Y",$F41=""),"Add promised date, ","")&amp;IF(AND($E41&lt;&gt;"",$F41&lt;&gt;"",$F41&lt;$E41),"Check promised date, ","")&amp;IF(AND($S41="Y",$N41&lt;&gt;""),"Check closed date, ","")&amp;IF(AND($S41="N",$N41=""),"Add closed date, ","")&amp;IF(AND($N41&lt;&gt;"",$E41&lt;&gt;"",$N41&lt;$E41),"Check closed date, ","")&amp;IF(AND($S41="Y",$J41=""),"Add estimated price, ","")&amp;IF(AND($S41="Y",$L41=""),"Add responsibility, ","")&amp;IF(AND($S41="Y",$L41&lt;&gt;"",$L41&lt;&gt;"None"),"Review blocker, ","")&amp;IF(AND($S41="Y",$P41&lt;&gt;"",$P41&gt;=Assumptions!$B$3),"Review overdue","")),"Check entry"))</f>
        <v/>
      </c>
    </row>
    <row r="42">
      <c r="A42" s="18" t="n"/>
      <c r="B42" s="19" t="n"/>
      <c r="C42" s="19" t="n"/>
      <c r="D42" s="18" t="n"/>
      <c r="E42" s="36" t="n"/>
      <c r="F42" s="36" t="n"/>
      <c r="G42" s="19" t="n"/>
      <c r="H42" s="21" t="n"/>
      <c r="I42" s="37" t="n"/>
      <c r="J42" s="37" t="n"/>
      <c r="K42" s="19" t="n"/>
      <c r="L42" s="19" t="n"/>
      <c r="M42" s="19" t="n"/>
      <c r="N42" s="36" t="n"/>
      <c r="O42" s="13">
        <f>IF(OR($A42="",$E42="",$S42&lt;&gt;"Y"),"",IFERROR(MAX(0,Assumptions!$B$2-$E42),""))</f>
        <v/>
      </c>
      <c r="P42" s="13">
        <f>IF(OR($A42="",$F42="",$S42&lt;&gt;"Y"),"",IFERROR(MAX(0,Assumptions!$B$2-$F42),""))</f>
        <v/>
      </c>
      <c r="Q42" s="23">
        <f>IF($O42="","",IFERROR(VLOOKUP($O42,Assumptions!$H$5:$I$9,2,TRUE),"Check age band"))</f>
        <v/>
      </c>
      <c r="R42" s="34">
        <f>IF(OR($A42="",$S42&lt;&gt;"Y",$J42=""),"",$J42)</f>
        <v/>
      </c>
      <c r="S42" s="23">
        <f>IF($A42="","",IFERROR(VLOOKUP($M42,Assumptions!$A$5:$B$11,2,FALSE),"Check"))</f>
        <v/>
      </c>
      <c r="T42" s="24">
        <f>IF($A42="","",IFERROR(IF($S42="Check","Check status",IF($B42="","Add customer, ","")&amp;IF($D42="","Add priority, ","")&amp;IF(AND($S42="Y",$E42=""),"Add opened date, ","")&amp;IF(AND($S42="Y",$F42=""),"Add promised date, ","")&amp;IF(AND($E42&lt;&gt;"",$F42&lt;&gt;"",$F42&lt;$E42),"Check promised date, ","")&amp;IF(AND($S42="Y",$N42&lt;&gt;""),"Check closed date, ","")&amp;IF(AND($S42="N",$N42=""),"Add closed date, ","")&amp;IF(AND($N42&lt;&gt;"",$E42&lt;&gt;"",$N42&lt;$E42),"Check closed date, ","")&amp;IF(AND($S42="Y",$J42=""),"Add estimated price, ","")&amp;IF(AND($S42="Y",$L42=""),"Add responsibility, ","")&amp;IF(AND($S42="Y",$L42&lt;&gt;"",$L42&lt;&gt;"None"),"Review blocker, ","")&amp;IF(AND($S42="Y",$P42&lt;&gt;"",$P42&gt;=Assumptions!$B$3),"Review overdue","")),"Check entry"))</f>
        <v/>
      </c>
    </row>
    <row r="43">
      <c r="A43" s="18" t="n"/>
      <c r="B43" s="19" t="n"/>
      <c r="C43" s="19" t="n"/>
      <c r="D43" s="18" t="n"/>
      <c r="E43" s="36" t="n"/>
      <c r="F43" s="36" t="n"/>
      <c r="G43" s="19" t="n"/>
      <c r="H43" s="21" t="n"/>
      <c r="I43" s="37" t="n"/>
      <c r="J43" s="37" t="n"/>
      <c r="K43" s="19" t="n"/>
      <c r="L43" s="19" t="n"/>
      <c r="M43" s="19" t="n"/>
      <c r="N43" s="36" t="n"/>
      <c r="O43" s="16">
        <f>IF(OR($A43="",$E43="",$S43&lt;&gt;"Y"),"",IFERROR(MAX(0,Assumptions!$B$2-$E43),""))</f>
        <v/>
      </c>
      <c r="P43" s="16">
        <f>IF(OR($A43="",$F43="",$S43&lt;&gt;"Y"),"",IFERROR(MAX(0,Assumptions!$B$2-$F43),""))</f>
        <v/>
      </c>
      <c r="Q43" s="25">
        <f>IF($O43="","",IFERROR(VLOOKUP($O43,Assumptions!$H$5:$I$9,2,TRUE),"Check age band"))</f>
        <v/>
      </c>
      <c r="R43" s="35">
        <f>IF(OR($A43="",$S43&lt;&gt;"Y",$J43=""),"",$J43)</f>
        <v/>
      </c>
      <c r="S43" s="25">
        <f>IF($A43="","",IFERROR(VLOOKUP($M43,Assumptions!$A$5:$B$11,2,FALSE),"Check"))</f>
        <v/>
      </c>
      <c r="T43" s="26">
        <f>IF($A43="","",IFERROR(IF($S43="Check","Check status",IF($B43="","Add customer, ","")&amp;IF($D43="","Add priority, ","")&amp;IF(AND($S43="Y",$E43=""),"Add opened date, ","")&amp;IF(AND($S43="Y",$F43=""),"Add promised date, ","")&amp;IF(AND($E43&lt;&gt;"",$F43&lt;&gt;"",$F43&lt;$E43),"Check promised date, ","")&amp;IF(AND($S43="Y",$N43&lt;&gt;""),"Check closed date, ","")&amp;IF(AND($S43="N",$N43=""),"Add closed date, ","")&amp;IF(AND($N43&lt;&gt;"",$E43&lt;&gt;"",$N43&lt;$E43),"Check closed date, ","")&amp;IF(AND($S43="Y",$J43=""),"Add estimated price, ","")&amp;IF(AND($S43="Y",$L43=""),"Add responsibility, ","")&amp;IF(AND($S43="Y",$L43&lt;&gt;"",$L43&lt;&gt;"None"),"Review blocker, ","")&amp;IF(AND($S43="Y",$P43&lt;&gt;"",$P43&gt;=Assumptions!$B$3),"Review overdue","")),"Check entry"))</f>
        <v/>
      </c>
    </row>
    <row r="44">
      <c r="A44" s="18" t="n"/>
      <c r="B44" s="19" t="n"/>
      <c r="C44" s="19" t="n"/>
      <c r="D44" s="18" t="n"/>
      <c r="E44" s="36" t="n"/>
      <c r="F44" s="36" t="n"/>
      <c r="G44" s="19" t="n"/>
      <c r="H44" s="21" t="n"/>
      <c r="I44" s="37" t="n"/>
      <c r="J44" s="37" t="n"/>
      <c r="K44" s="19" t="n"/>
      <c r="L44" s="19" t="n"/>
      <c r="M44" s="19" t="n"/>
      <c r="N44" s="36" t="n"/>
      <c r="O44" s="13">
        <f>IF(OR($A44="",$E44="",$S44&lt;&gt;"Y"),"",IFERROR(MAX(0,Assumptions!$B$2-$E44),""))</f>
        <v/>
      </c>
      <c r="P44" s="13">
        <f>IF(OR($A44="",$F44="",$S44&lt;&gt;"Y"),"",IFERROR(MAX(0,Assumptions!$B$2-$F44),""))</f>
        <v/>
      </c>
      <c r="Q44" s="23">
        <f>IF($O44="","",IFERROR(VLOOKUP($O44,Assumptions!$H$5:$I$9,2,TRUE),"Check age band"))</f>
        <v/>
      </c>
      <c r="R44" s="34">
        <f>IF(OR($A44="",$S44&lt;&gt;"Y",$J44=""),"",$J44)</f>
        <v/>
      </c>
      <c r="S44" s="23">
        <f>IF($A44="","",IFERROR(VLOOKUP($M44,Assumptions!$A$5:$B$11,2,FALSE),"Check"))</f>
        <v/>
      </c>
      <c r="T44" s="24">
        <f>IF($A44="","",IFERROR(IF($S44="Check","Check status",IF($B44="","Add customer, ","")&amp;IF($D44="","Add priority, ","")&amp;IF(AND($S44="Y",$E44=""),"Add opened date, ","")&amp;IF(AND($S44="Y",$F44=""),"Add promised date, ","")&amp;IF(AND($E44&lt;&gt;"",$F44&lt;&gt;"",$F44&lt;$E44),"Check promised date, ","")&amp;IF(AND($S44="Y",$N44&lt;&gt;""),"Check closed date, ","")&amp;IF(AND($S44="N",$N44=""),"Add closed date, ","")&amp;IF(AND($N44&lt;&gt;"",$E44&lt;&gt;"",$N44&lt;$E44),"Check closed date, ","")&amp;IF(AND($S44="Y",$J44=""),"Add estimated price, ","")&amp;IF(AND($S44="Y",$L44=""),"Add responsibility, ","")&amp;IF(AND($S44="Y",$L44&lt;&gt;"",$L44&lt;&gt;"None"),"Review blocker, ","")&amp;IF(AND($S44="Y",$P44&lt;&gt;"",$P44&gt;=Assumptions!$B$3),"Review overdue","")),"Check entry"))</f>
        <v/>
      </c>
    </row>
    <row r="45">
      <c r="A45" s="18" t="n"/>
      <c r="B45" s="19" t="n"/>
      <c r="C45" s="19" t="n"/>
      <c r="D45" s="18" t="n"/>
      <c r="E45" s="36" t="n"/>
      <c r="F45" s="36" t="n"/>
      <c r="G45" s="19" t="n"/>
      <c r="H45" s="21" t="n"/>
      <c r="I45" s="37" t="n"/>
      <c r="J45" s="37" t="n"/>
      <c r="K45" s="19" t="n"/>
      <c r="L45" s="19" t="n"/>
      <c r="M45" s="19" t="n"/>
      <c r="N45" s="36" t="n"/>
      <c r="O45" s="16">
        <f>IF(OR($A45="",$E45="",$S45&lt;&gt;"Y"),"",IFERROR(MAX(0,Assumptions!$B$2-$E45),""))</f>
        <v/>
      </c>
      <c r="P45" s="16">
        <f>IF(OR($A45="",$F45="",$S45&lt;&gt;"Y"),"",IFERROR(MAX(0,Assumptions!$B$2-$F45),""))</f>
        <v/>
      </c>
      <c r="Q45" s="25">
        <f>IF($O45="","",IFERROR(VLOOKUP($O45,Assumptions!$H$5:$I$9,2,TRUE),"Check age band"))</f>
        <v/>
      </c>
      <c r="R45" s="35">
        <f>IF(OR($A45="",$S45&lt;&gt;"Y",$J45=""),"",$J45)</f>
        <v/>
      </c>
      <c r="S45" s="25">
        <f>IF($A45="","",IFERROR(VLOOKUP($M45,Assumptions!$A$5:$B$11,2,FALSE),"Check"))</f>
        <v/>
      </c>
      <c r="T45" s="26">
        <f>IF($A45="","",IFERROR(IF($S45="Check","Check status",IF($B45="","Add customer, ","")&amp;IF($D45="","Add priority, ","")&amp;IF(AND($S45="Y",$E45=""),"Add opened date, ","")&amp;IF(AND($S45="Y",$F45=""),"Add promised date, ","")&amp;IF(AND($E45&lt;&gt;"",$F45&lt;&gt;"",$F45&lt;$E45),"Check promised date, ","")&amp;IF(AND($S45="Y",$N45&lt;&gt;""),"Check closed date, ","")&amp;IF(AND($S45="N",$N45=""),"Add closed date, ","")&amp;IF(AND($N45&lt;&gt;"",$E45&lt;&gt;"",$N45&lt;$E45),"Check closed date, ","")&amp;IF(AND($S45="Y",$J45=""),"Add estimated price, ","")&amp;IF(AND($S45="Y",$L45=""),"Add responsibility, ","")&amp;IF(AND($S45="Y",$L45&lt;&gt;"",$L45&lt;&gt;"None"),"Review blocker, ","")&amp;IF(AND($S45="Y",$P45&lt;&gt;"",$P45&gt;=Assumptions!$B$3),"Review overdue","")),"Check entry"))</f>
        <v/>
      </c>
    </row>
    <row r="46">
      <c r="A46" s="18" t="n"/>
      <c r="B46" s="19" t="n"/>
      <c r="C46" s="19" t="n"/>
      <c r="D46" s="18" t="n"/>
      <c r="E46" s="36" t="n"/>
      <c r="F46" s="36" t="n"/>
      <c r="G46" s="19" t="n"/>
      <c r="H46" s="21" t="n"/>
      <c r="I46" s="37" t="n"/>
      <c r="J46" s="37" t="n"/>
      <c r="K46" s="19" t="n"/>
      <c r="L46" s="19" t="n"/>
      <c r="M46" s="19" t="n"/>
      <c r="N46" s="36" t="n"/>
      <c r="O46" s="13">
        <f>IF(OR($A46="",$E46="",$S46&lt;&gt;"Y"),"",IFERROR(MAX(0,Assumptions!$B$2-$E46),""))</f>
        <v/>
      </c>
      <c r="P46" s="13">
        <f>IF(OR($A46="",$F46="",$S46&lt;&gt;"Y"),"",IFERROR(MAX(0,Assumptions!$B$2-$F46),""))</f>
        <v/>
      </c>
      <c r="Q46" s="23">
        <f>IF($O46="","",IFERROR(VLOOKUP($O46,Assumptions!$H$5:$I$9,2,TRUE),"Check age band"))</f>
        <v/>
      </c>
      <c r="R46" s="34">
        <f>IF(OR($A46="",$S46&lt;&gt;"Y",$J46=""),"",$J46)</f>
        <v/>
      </c>
      <c r="S46" s="23">
        <f>IF($A46="","",IFERROR(VLOOKUP($M46,Assumptions!$A$5:$B$11,2,FALSE),"Check"))</f>
        <v/>
      </c>
      <c r="T46" s="24">
        <f>IF($A46="","",IFERROR(IF($S46="Check","Check status",IF($B46="","Add customer, ","")&amp;IF($D46="","Add priority, ","")&amp;IF(AND($S46="Y",$E46=""),"Add opened date, ","")&amp;IF(AND($S46="Y",$F46=""),"Add promised date, ","")&amp;IF(AND($E46&lt;&gt;"",$F46&lt;&gt;"",$F46&lt;$E46),"Check promised date, ","")&amp;IF(AND($S46="Y",$N46&lt;&gt;""),"Check closed date, ","")&amp;IF(AND($S46="N",$N46=""),"Add closed date, ","")&amp;IF(AND($N46&lt;&gt;"",$E46&lt;&gt;"",$N46&lt;$E46),"Check closed date, ","")&amp;IF(AND($S46="Y",$J46=""),"Add estimated price, ","")&amp;IF(AND($S46="Y",$L46=""),"Add responsibility, ","")&amp;IF(AND($S46="Y",$L46&lt;&gt;"",$L46&lt;&gt;"None"),"Review blocker, ","")&amp;IF(AND($S46="Y",$P46&lt;&gt;"",$P46&gt;=Assumptions!$B$3),"Review overdue","")),"Check entry"))</f>
        <v/>
      </c>
    </row>
    <row r="47">
      <c r="A47" s="18" t="n"/>
      <c r="B47" s="19" t="n"/>
      <c r="C47" s="19" t="n"/>
      <c r="D47" s="18" t="n"/>
      <c r="E47" s="36" t="n"/>
      <c r="F47" s="36" t="n"/>
      <c r="G47" s="19" t="n"/>
      <c r="H47" s="21" t="n"/>
      <c r="I47" s="37" t="n"/>
      <c r="J47" s="37" t="n"/>
      <c r="K47" s="19" t="n"/>
      <c r="L47" s="19" t="n"/>
      <c r="M47" s="19" t="n"/>
      <c r="N47" s="36" t="n"/>
      <c r="O47" s="16">
        <f>IF(OR($A47="",$E47="",$S47&lt;&gt;"Y"),"",IFERROR(MAX(0,Assumptions!$B$2-$E47),""))</f>
        <v/>
      </c>
      <c r="P47" s="16">
        <f>IF(OR($A47="",$F47="",$S47&lt;&gt;"Y"),"",IFERROR(MAX(0,Assumptions!$B$2-$F47),""))</f>
        <v/>
      </c>
      <c r="Q47" s="25">
        <f>IF($O47="","",IFERROR(VLOOKUP($O47,Assumptions!$H$5:$I$9,2,TRUE),"Check age band"))</f>
        <v/>
      </c>
      <c r="R47" s="35">
        <f>IF(OR($A47="",$S47&lt;&gt;"Y",$J47=""),"",$J47)</f>
        <v/>
      </c>
      <c r="S47" s="25">
        <f>IF($A47="","",IFERROR(VLOOKUP($M47,Assumptions!$A$5:$B$11,2,FALSE),"Check"))</f>
        <v/>
      </c>
      <c r="T47" s="26">
        <f>IF($A47="","",IFERROR(IF($S47="Check","Check status",IF($B47="","Add customer, ","")&amp;IF($D47="","Add priority, ","")&amp;IF(AND($S47="Y",$E47=""),"Add opened date, ","")&amp;IF(AND($S47="Y",$F47=""),"Add promised date, ","")&amp;IF(AND($E47&lt;&gt;"",$F47&lt;&gt;"",$F47&lt;$E47),"Check promised date, ","")&amp;IF(AND($S47="Y",$N47&lt;&gt;""),"Check closed date, ","")&amp;IF(AND($S47="N",$N47=""),"Add closed date, ","")&amp;IF(AND($N47&lt;&gt;"",$E47&lt;&gt;"",$N47&lt;$E47),"Check closed date, ","")&amp;IF(AND($S47="Y",$J47=""),"Add estimated price, ","")&amp;IF(AND($S47="Y",$L47=""),"Add responsibility, ","")&amp;IF(AND($S47="Y",$L47&lt;&gt;"",$L47&lt;&gt;"None"),"Review blocker, ","")&amp;IF(AND($S47="Y",$P47&lt;&gt;"",$P47&gt;=Assumptions!$B$3),"Review overdue","")),"Check entry"))</f>
        <v/>
      </c>
    </row>
    <row r="48">
      <c r="A48" s="18" t="n"/>
      <c r="B48" s="19" t="n"/>
      <c r="C48" s="19" t="n"/>
      <c r="D48" s="18" t="n"/>
      <c r="E48" s="36" t="n"/>
      <c r="F48" s="36" t="n"/>
      <c r="G48" s="19" t="n"/>
      <c r="H48" s="21" t="n"/>
      <c r="I48" s="37" t="n"/>
      <c r="J48" s="37" t="n"/>
      <c r="K48" s="19" t="n"/>
      <c r="L48" s="19" t="n"/>
      <c r="M48" s="19" t="n"/>
      <c r="N48" s="36" t="n"/>
      <c r="O48" s="13">
        <f>IF(OR($A48="",$E48="",$S48&lt;&gt;"Y"),"",IFERROR(MAX(0,Assumptions!$B$2-$E48),""))</f>
        <v/>
      </c>
      <c r="P48" s="13">
        <f>IF(OR($A48="",$F48="",$S48&lt;&gt;"Y"),"",IFERROR(MAX(0,Assumptions!$B$2-$F48),""))</f>
        <v/>
      </c>
      <c r="Q48" s="23">
        <f>IF($O48="","",IFERROR(VLOOKUP($O48,Assumptions!$H$5:$I$9,2,TRUE),"Check age band"))</f>
        <v/>
      </c>
      <c r="R48" s="34">
        <f>IF(OR($A48="",$S48&lt;&gt;"Y",$J48=""),"",$J48)</f>
        <v/>
      </c>
      <c r="S48" s="23">
        <f>IF($A48="","",IFERROR(VLOOKUP($M48,Assumptions!$A$5:$B$11,2,FALSE),"Check"))</f>
        <v/>
      </c>
      <c r="T48" s="24">
        <f>IF($A48="","",IFERROR(IF($S48="Check","Check status",IF($B48="","Add customer, ","")&amp;IF($D48="","Add priority, ","")&amp;IF(AND($S48="Y",$E48=""),"Add opened date, ","")&amp;IF(AND($S48="Y",$F48=""),"Add promised date, ","")&amp;IF(AND($E48&lt;&gt;"",$F48&lt;&gt;"",$F48&lt;$E48),"Check promised date, ","")&amp;IF(AND($S48="Y",$N48&lt;&gt;""),"Check closed date, ","")&amp;IF(AND($S48="N",$N48=""),"Add closed date, ","")&amp;IF(AND($N48&lt;&gt;"",$E48&lt;&gt;"",$N48&lt;$E48),"Check closed date, ","")&amp;IF(AND($S48="Y",$J48=""),"Add estimated price, ","")&amp;IF(AND($S48="Y",$L48=""),"Add responsibility, ","")&amp;IF(AND($S48="Y",$L48&lt;&gt;"",$L48&lt;&gt;"None"),"Review blocker, ","")&amp;IF(AND($S48="Y",$P48&lt;&gt;"",$P48&gt;=Assumptions!$B$3),"Review overdue","")),"Check entry"))</f>
        <v/>
      </c>
    </row>
    <row r="49">
      <c r="A49" s="18" t="n"/>
      <c r="B49" s="19" t="n"/>
      <c r="C49" s="19" t="n"/>
      <c r="D49" s="18" t="n"/>
      <c r="E49" s="36" t="n"/>
      <c r="F49" s="36" t="n"/>
      <c r="G49" s="19" t="n"/>
      <c r="H49" s="21" t="n"/>
      <c r="I49" s="37" t="n"/>
      <c r="J49" s="37" t="n"/>
      <c r="K49" s="19" t="n"/>
      <c r="L49" s="19" t="n"/>
      <c r="M49" s="19" t="n"/>
      <c r="N49" s="36" t="n"/>
      <c r="O49" s="16">
        <f>IF(OR($A49="",$E49="",$S49&lt;&gt;"Y"),"",IFERROR(MAX(0,Assumptions!$B$2-$E49),""))</f>
        <v/>
      </c>
      <c r="P49" s="16">
        <f>IF(OR($A49="",$F49="",$S49&lt;&gt;"Y"),"",IFERROR(MAX(0,Assumptions!$B$2-$F49),""))</f>
        <v/>
      </c>
      <c r="Q49" s="25">
        <f>IF($O49="","",IFERROR(VLOOKUP($O49,Assumptions!$H$5:$I$9,2,TRUE),"Check age band"))</f>
        <v/>
      </c>
      <c r="R49" s="35">
        <f>IF(OR($A49="",$S49&lt;&gt;"Y",$J49=""),"",$J49)</f>
        <v/>
      </c>
      <c r="S49" s="25">
        <f>IF($A49="","",IFERROR(VLOOKUP($M49,Assumptions!$A$5:$B$11,2,FALSE),"Check"))</f>
        <v/>
      </c>
      <c r="T49" s="26">
        <f>IF($A49="","",IFERROR(IF($S49="Check","Check status",IF($B49="","Add customer, ","")&amp;IF($D49="","Add priority, ","")&amp;IF(AND($S49="Y",$E49=""),"Add opened date, ","")&amp;IF(AND($S49="Y",$F49=""),"Add promised date, ","")&amp;IF(AND($E49&lt;&gt;"",$F49&lt;&gt;"",$F49&lt;$E49),"Check promised date, ","")&amp;IF(AND($S49="Y",$N49&lt;&gt;""),"Check closed date, ","")&amp;IF(AND($S49="N",$N49=""),"Add closed date, ","")&amp;IF(AND($N49&lt;&gt;"",$E49&lt;&gt;"",$N49&lt;$E49),"Check closed date, ","")&amp;IF(AND($S49="Y",$J49=""),"Add estimated price, ","")&amp;IF(AND($S49="Y",$L49=""),"Add responsibility, ","")&amp;IF(AND($S49="Y",$L49&lt;&gt;"",$L49&lt;&gt;"None"),"Review blocker, ","")&amp;IF(AND($S49="Y",$P49&lt;&gt;"",$P49&gt;=Assumptions!$B$3),"Review overdue","")),"Check entry"))</f>
        <v/>
      </c>
    </row>
    <row r="50">
      <c r="A50" s="18" t="n"/>
      <c r="B50" s="19" t="n"/>
      <c r="C50" s="19" t="n"/>
      <c r="D50" s="18" t="n"/>
      <c r="E50" s="36" t="n"/>
      <c r="F50" s="36" t="n"/>
      <c r="G50" s="19" t="n"/>
      <c r="H50" s="21" t="n"/>
      <c r="I50" s="37" t="n"/>
      <c r="J50" s="37" t="n"/>
      <c r="K50" s="19" t="n"/>
      <c r="L50" s="19" t="n"/>
      <c r="M50" s="19" t="n"/>
      <c r="N50" s="36" t="n"/>
      <c r="O50" s="13">
        <f>IF(OR($A50="",$E50="",$S50&lt;&gt;"Y"),"",IFERROR(MAX(0,Assumptions!$B$2-$E50),""))</f>
        <v/>
      </c>
      <c r="P50" s="13">
        <f>IF(OR($A50="",$F50="",$S50&lt;&gt;"Y"),"",IFERROR(MAX(0,Assumptions!$B$2-$F50),""))</f>
        <v/>
      </c>
      <c r="Q50" s="23">
        <f>IF($O50="","",IFERROR(VLOOKUP($O50,Assumptions!$H$5:$I$9,2,TRUE),"Check age band"))</f>
        <v/>
      </c>
      <c r="R50" s="34">
        <f>IF(OR($A50="",$S50&lt;&gt;"Y",$J50=""),"",$J50)</f>
        <v/>
      </c>
      <c r="S50" s="23">
        <f>IF($A50="","",IFERROR(VLOOKUP($M50,Assumptions!$A$5:$B$11,2,FALSE),"Check"))</f>
        <v/>
      </c>
      <c r="T50" s="24">
        <f>IF($A50="","",IFERROR(IF($S50="Check","Check status",IF($B50="","Add customer, ","")&amp;IF($D50="","Add priority, ","")&amp;IF(AND($S50="Y",$E50=""),"Add opened date, ","")&amp;IF(AND($S50="Y",$F50=""),"Add promised date, ","")&amp;IF(AND($E50&lt;&gt;"",$F50&lt;&gt;"",$F50&lt;$E50),"Check promised date, ","")&amp;IF(AND($S50="Y",$N50&lt;&gt;""),"Check closed date, ","")&amp;IF(AND($S50="N",$N50=""),"Add closed date, ","")&amp;IF(AND($N50&lt;&gt;"",$E50&lt;&gt;"",$N50&lt;$E50),"Check closed date, ","")&amp;IF(AND($S50="Y",$J50=""),"Add estimated price, ","")&amp;IF(AND($S50="Y",$L50=""),"Add responsibility, ","")&amp;IF(AND($S50="Y",$L50&lt;&gt;"",$L50&lt;&gt;"None"),"Review blocker, ","")&amp;IF(AND($S50="Y",$P50&lt;&gt;"",$P50&gt;=Assumptions!$B$3),"Review overdue","")),"Check entry"))</f>
        <v/>
      </c>
    </row>
    <row r="51">
      <c r="A51" s="18" t="n"/>
      <c r="B51" s="19" t="n"/>
      <c r="C51" s="19" t="n"/>
      <c r="D51" s="18" t="n"/>
      <c r="E51" s="36" t="n"/>
      <c r="F51" s="36" t="n"/>
      <c r="G51" s="19" t="n"/>
      <c r="H51" s="21" t="n"/>
      <c r="I51" s="37" t="n"/>
      <c r="J51" s="37" t="n"/>
      <c r="K51" s="19" t="n"/>
      <c r="L51" s="19" t="n"/>
      <c r="M51" s="19" t="n"/>
      <c r="N51" s="36" t="n"/>
      <c r="O51" s="16">
        <f>IF(OR($A51="",$E51="",$S51&lt;&gt;"Y"),"",IFERROR(MAX(0,Assumptions!$B$2-$E51),""))</f>
        <v/>
      </c>
      <c r="P51" s="16">
        <f>IF(OR($A51="",$F51="",$S51&lt;&gt;"Y"),"",IFERROR(MAX(0,Assumptions!$B$2-$F51),""))</f>
        <v/>
      </c>
      <c r="Q51" s="25">
        <f>IF($O51="","",IFERROR(VLOOKUP($O51,Assumptions!$H$5:$I$9,2,TRUE),"Check age band"))</f>
        <v/>
      </c>
      <c r="R51" s="35">
        <f>IF(OR($A51="",$S51&lt;&gt;"Y",$J51=""),"",$J51)</f>
        <v/>
      </c>
      <c r="S51" s="25">
        <f>IF($A51="","",IFERROR(VLOOKUP($M51,Assumptions!$A$5:$B$11,2,FALSE),"Check"))</f>
        <v/>
      </c>
      <c r="T51" s="26">
        <f>IF($A51="","",IFERROR(IF($S51="Check","Check status",IF($B51="","Add customer, ","")&amp;IF($D51="","Add priority, ","")&amp;IF(AND($S51="Y",$E51=""),"Add opened date, ","")&amp;IF(AND($S51="Y",$F51=""),"Add promised date, ","")&amp;IF(AND($E51&lt;&gt;"",$F51&lt;&gt;"",$F51&lt;$E51),"Check promised date, ","")&amp;IF(AND($S51="Y",$N51&lt;&gt;""),"Check closed date, ","")&amp;IF(AND($S51="N",$N51=""),"Add closed date, ","")&amp;IF(AND($N51&lt;&gt;"",$E51&lt;&gt;"",$N51&lt;$E51),"Check closed date, ","")&amp;IF(AND($S51="Y",$J51=""),"Add estimated price, ","")&amp;IF(AND($S51="Y",$L51=""),"Add responsibility, ","")&amp;IF(AND($S51="Y",$L51&lt;&gt;"",$L51&lt;&gt;"None"),"Review blocker, ","")&amp;IF(AND($S51="Y",$P51&lt;&gt;"",$P51&gt;=Assumptions!$B$3),"Review overdue","")),"Check entry"))</f>
        <v/>
      </c>
    </row>
    <row r="52">
      <c r="A52" s="18" t="n"/>
      <c r="B52" s="19" t="n"/>
      <c r="C52" s="19" t="n"/>
      <c r="D52" s="18" t="n"/>
      <c r="E52" s="36" t="n"/>
      <c r="F52" s="36" t="n"/>
      <c r="G52" s="19" t="n"/>
      <c r="H52" s="21" t="n"/>
      <c r="I52" s="37" t="n"/>
      <c r="J52" s="37" t="n"/>
      <c r="K52" s="19" t="n"/>
      <c r="L52" s="19" t="n"/>
      <c r="M52" s="19" t="n"/>
      <c r="N52" s="36" t="n"/>
      <c r="O52" s="13">
        <f>IF(OR($A52="",$E52="",$S52&lt;&gt;"Y"),"",IFERROR(MAX(0,Assumptions!$B$2-$E52),""))</f>
        <v/>
      </c>
      <c r="P52" s="13">
        <f>IF(OR($A52="",$F52="",$S52&lt;&gt;"Y"),"",IFERROR(MAX(0,Assumptions!$B$2-$F52),""))</f>
        <v/>
      </c>
      <c r="Q52" s="23">
        <f>IF($O52="","",IFERROR(VLOOKUP($O52,Assumptions!$H$5:$I$9,2,TRUE),"Check age band"))</f>
        <v/>
      </c>
      <c r="R52" s="34">
        <f>IF(OR($A52="",$S52&lt;&gt;"Y",$J52=""),"",$J52)</f>
        <v/>
      </c>
      <c r="S52" s="23">
        <f>IF($A52="","",IFERROR(VLOOKUP($M52,Assumptions!$A$5:$B$11,2,FALSE),"Check"))</f>
        <v/>
      </c>
      <c r="T52" s="24">
        <f>IF($A52="","",IFERROR(IF($S52="Check","Check status",IF($B52="","Add customer, ","")&amp;IF($D52="","Add priority, ","")&amp;IF(AND($S52="Y",$E52=""),"Add opened date, ","")&amp;IF(AND($S52="Y",$F52=""),"Add promised date, ","")&amp;IF(AND($E52&lt;&gt;"",$F52&lt;&gt;"",$F52&lt;$E52),"Check promised date, ","")&amp;IF(AND($S52="Y",$N52&lt;&gt;""),"Check closed date, ","")&amp;IF(AND($S52="N",$N52=""),"Add closed date, ","")&amp;IF(AND($N52&lt;&gt;"",$E52&lt;&gt;"",$N52&lt;$E52),"Check closed date, ","")&amp;IF(AND($S52="Y",$J52=""),"Add estimated price, ","")&amp;IF(AND($S52="Y",$L52=""),"Add responsibility, ","")&amp;IF(AND($S52="Y",$L52&lt;&gt;"",$L52&lt;&gt;"None"),"Review blocker, ","")&amp;IF(AND($S52="Y",$P52&lt;&gt;"",$P52&gt;=Assumptions!$B$3),"Review overdue","")),"Check entry"))</f>
        <v/>
      </c>
    </row>
    <row r="53">
      <c r="A53" s="18" t="n"/>
      <c r="B53" s="19" t="n"/>
      <c r="C53" s="19" t="n"/>
      <c r="D53" s="18" t="n"/>
      <c r="E53" s="36" t="n"/>
      <c r="F53" s="36" t="n"/>
      <c r="G53" s="19" t="n"/>
      <c r="H53" s="21" t="n"/>
      <c r="I53" s="37" t="n"/>
      <c r="J53" s="37" t="n"/>
      <c r="K53" s="19" t="n"/>
      <c r="L53" s="19" t="n"/>
      <c r="M53" s="19" t="n"/>
      <c r="N53" s="36" t="n"/>
      <c r="O53" s="16">
        <f>IF(OR($A53="",$E53="",$S53&lt;&gt;"Y"),"",IFERROR(MAX(0,Assumptions!$B$2-$E53),""))</f>
        <v/>
      </c>
      <c r="P53" s="16">
        <f>IF(OR($A53="",$F53="",$S53&lt;&gt;"Y"),"",IFERROR(MAX(0,Assumptions!$B$2-$F53),""))</f>
        <v/>
      </c>
      <c r="Q53" s="25">
        <f>IF($O53="","",IFERROR(VLOOKUP($O53,Assumptions!$H$5:$I$9,2,TRUE),"Check age band"))</f>
        <v/>
      </c>
      <c r="R53" s="35">
        <f>IF(OR($A53="",$S53&lt;&gt;"Y",$J53=""),"",$J53)</f>
        <v/>
      </c>
      <c r="S53" s="25">
        <f>IF($A53="","",IFERROR(VLOOKUP($M53,Assumptions!$A$5:$B$11,2,FALSE),"Check"))</f>
        <v/>
      </c>
      <c r="T53" s="26">
        <f>IF($A53="","",IFERROR(IF($S53="Check","Check status",IF($B53="","Add customer, ","")&amp;IF($D53="","Add priority, ","")&amp;IF(AND($S53="Y",$E53=""),"Add opened date, ","")&amp;IF(AND($S53="Y",$F53=""),"Add promised date, ","")&amp;IF(AND($E53&lt;&gt;"",$F53&lt;&gt;"",$F53&lt;$E53),"Check promised date, ","")&amp;IF(AND($S53="Y",$N53&lt;&gt;""),"Check closed date, ","")&amp;IF(AND($S53="N",$N53=""),"Add closed date, ","")&amp;IF(AND($N53&lt;&gt;"",$E53&lt;&gt;"",$N53&lt;$E53),"Check closed date, ","")&amp;IF(AND($S53="Y",$J53=""),"Add estimated price, ","")&amp;IF(AND($S53="Y",$L53=""),"Add responsibility, ","")&amp;IF(AND($S53="Y",$L53&lt;&gt;"",$L53&lt;&gt;"None"),"Review blocker, ","")&amp;IF(AND($S53="Y",$P53&lt;&gt;"",$P53&gt;=Assumptions!$B$3),"Review overdue","")),"Check entry"))</f>
        <v/>
      </c>
    </row>
    <row r="54">
      <c r="A54" s="18" t="n"/>
      <c r="B54" s="19" t="n"/>
      <c r="C54" s="19" t="n"/>
      <c r="D54" s="18" t="n"/>
      <c r="E54" s="36" t="n"/>
      <c r="F54" s="36" t="n"/>
      <c r="G54" s="19" t="n"/>
      <c r="H54" s="21" t="n"/>
      <c r="I54" s="37" t="n"/>
      <c r="J54" s="37" t="n"/>
      <c r="K54" s="19" t="n"/>
      <c r="L54" s="19" t="n"/>
      <c r="M54" s="19" t="n"/>
      <c r="N54" s="36" t="n"/>
      <c r="O54" s="13">
        <f>IF(OR($A54="",$E54="",$S54&lt;&gt;"Y"),"",IFERROR(MAX(0,Assumptions!$B$2-$E54),""))</f>
        <v/>
      </c>
      <c r="P54" s="13">
        <f>IF(OR($A54="",$F54="",$S54&lt;&gt;"Y"),"",IFERROR(MAX(0,Assumptions!$B$2-$F54),""))</f>
        <v/>
      </c>
      <c r="Q54" s="23">
        <f>IF($O54="","",IFERROR(VLOOKUP($O54,Assumptions!$H$5:$I$9,2,TRUE),"Check age band"))</f>
        <v/>
      </c>
      <c r="R54" s="34">
        <f>IF(OR($A54="",$S54&lt;&gt;"Y",$J54=""),"",$J54)</f>
        <v/>
      </c>
      <c r="S54" s="23">
        <f>IF($A54="","",IFERROR(VLOOKUP($M54,Assumptions!$A$5:$B$11,2,FALSE),"Check"))</f>
        <v/>
      </c>
      <c r="T54" s="24">
        <f>IF($A54="","",IFERROR(IF($S54="Check","Check status",IF($B54="","Add customer, ","")&amp;IF($D54="","Add priority, ","")&amp;IF(AND($S54="Y",$E54=""),"Add opened date, ","")&amp;IF(AND($S54="Y",$F54=""),"Add promised date, ","")&amp;IF(AND($E54&lt;&gt;"",$F54&lt;&gt;"",$F54&lt;$E54),"Check promised date, ","")&amp;IF(AND($S54="Y",$N54&lt;&gt;""),"Check closed date, ","")&amp;IF(AND($S54="N",$N54=""),"Add closed date, ","")&amp;IF(AND($N54&lt;&gt;"",$E54&lt;&gt;"",$N54&lt;$E54),"Check closed date, ","")&amp;IF(AND($S54="Y",$J54=""),"Add estimated price, ","")&amp;IF(AND($S54="Y",$L54=""),"Add responsibility, ","")&amp;IF(AND($S54="Y",$L54&lt;&gt;"",$L54&lt;&gt;"None"),"Review blocker, ","")&amp;IF(AND($S54="Y",$P54&lt;&gt;"",$P54&gt;=Assumptions!$B$3),"Review overdue","")),"Check entry"))</f>
        <v/>
      </c>
    </row>
    <row r="55">
      <c r="A55" s="18" t="n"/>
      <c r="B55" s="19" t="n"/>
      <c r="C55" s="19" t="n"/>
      <c r="D55" s="18" t="n"/>
      <c r="E55" s="36" t="n"/>
      <c r="F55" s="36" t="n"/>
      <c r="G55" s="19" t="n"/>
      <c r="H55" s="21" t="n"/>
      <c r="I55" s="37" t="n"/>
      <c r="J55" s="37" t="n"/>
      <c r="K55" s="19" t="n"/>
      <c r="L55" s="19" t="n"/>
      <c r="M55" s="19" t="n"/>
      <c r="N55" s="36" t="n"/>
      <c r="O55" s="16">
        <f>IF(OR($A55="",$E55="",$S55&lt;&gt;"Y"),"",IFERROR(MAX(0,Assumptions!$B$2-$E55),""))</f>
        <v/>
      </c>
      <c r="P55" s="16">
        <f>IF(OR($A55="",$F55="",$S55&lt;&gt;"Y"),"",IFERROR(MAX(0,Assumptions!$B$2-$F55),""))</f>
        <v/>
      </c>
      <c r="Q55" s="25">
        <f>IF($O55="","",IFERROR(VLOOKUP($O55,Assumptions!$H$5:$I$9,2,TRUE),"Check age band"))</f>
        <v/>
      </c>
      <c r="R55" s="35">
        <f>IF(OR($A55="",$S55&lt;&gt;"Y",$J55=""),"",$J55)</f>
        <v/>
      </c>
      <c r="S55" s="25">
        <f>IF($A55="","",IFERROR(VLOOKUP($M55,Assumptions!$A$5:$B$11,2,FALSE),"Check"))</f>
        <v/>
      </c>
      <c r="T55" s="26">
        <f>IF($A55="","",IFERROR(IF($S55="Check","Check status",IF($B55="","Add customer, ","")&amp;IF($D55="","Add priority, ","")&amp;IF(AND($S55="Y",$E55=""),"Add opened date, ","")&amp;IF(AND($S55="Y",$F55=""),"Add promised date, ","")&amp;IF(AND($E55&lt;&gt;"",$F55&lt;&gt;"",$F55&lt;$E55),"Check promised date, ","")&amp;IF(AND($S55="Y",$N55&lt;&gt;""),"Check closed date, ","")&amp;IF(AND($S55="N",$N55=""),"Add closed date, ","")&amp;IF(AND($N55&lt;&gt;"",$E55&lt;&gt;"",$N55&lt;$E55),"Check closed date, ","")&amp;IF(AND($S55="Y",$J55=""),"Add estimated price, ","")&amp;IF(AND($S55="Y",$L55=""),"Add responsibility, ","")&amp;IF(AND($S55="Y",$L55&lt;&gt;"",$L55&lt;&gt;"None"),"Review blocker, ","")&amp;IF(AND($S55="Y",$P55&lt;&gt;"",$P55&gt;=Assumptions!$B$3),"Review overdue","")),"Check entry"))</f>
        <v/>
      </c>
    </row>
    <row r="56">
      <c r="A56" s="18" t="n"/>
      <c r="B56" s="19" t="n"/>
      <c r="C56" s="19" t="n"/>
      <c r="D56" s="18" t="n"/>
      <c r="E56" s="36" t="n"/>
      <c r="F56" s="36" t="n"/>
      <c r="G56" s="19" t="n"/>
      <c r="H56" s="21" t="n"/>
      <c r="I56" s="37" t="n"/>
      <c r="J56" s="37" t="n"/>
      <c r="K56" s="19" t="n"/>
      <c r="L56" s="19" t="n"/>
      <c r="M56" s="19" t="n"/>
      <c r="N56" s="36" t="n"/>
      <c r="O56" s="13">
        <f>IF(OR($A56="",$E56="",$S56&lt;&gt;"Y"),"",IFERROR(MAX(0,Assumptions!$B$2-$E56),""))</f>
        <v/>
      </c>
      <c r="P56" s="13">
        <f>IF(OR($A56="",$F56="",$S56&lt;&gt;"Y"),"",IFERROR(MAX(0,Assumptions!$B$2-$F56),""))</f>
        <v/>
      </c>
      <c r="Q56" s="23">
        <f>IF($O56="","",IFERROR(VLOOKUP($O56,Assumptions!$H$5:$I$9,2,TRUE),"Check age band"))</f>
        <v/>
      </c>
      <c r="R56" s="34">
        <f>IF(OR($A56="",$S56&lt;&gt;"Y",$J56=""),"",$J56)</f>
        <v/>
      </c>
      <c r="S56" s="23">
        <f>IF($A56="","",IFERROR(VLOOKUP($M56,Assumptions!$A$5:$B$11,2,FALSE),"Check"))</f>
        <v/>
      </c>
      <c r="T56" s="24">
        <f>IF($A56="","",IFERROR(IF($S56="Check","Check status",IF($B56="","Add customer, ","")&amp;IF($D56="","Add priority, ","")&amp;IF(AND($S56="Y",$E56=""),"Add opened date, ","")&amp;IF(AND($S56="Y",$F56=""),"Add promised date, ","")&amp;IF(AND($E56&lt;&gt;"",$F56&lt;&gt;"",$F56&lt;$E56),"Check promised date, ","")&amp;IF(AND($S56="Y",$N56&lt;&gt;""),"Check closed date, ","")&amp;IF(AND($S56="N",$N56=""),"Add closed date, ","")&amp;IF(AND($N56&lt;&gt;"",$E56&lt;&gt;"",$N56&lt;$E56),"Check closed date, ","")&amp;IF(AND($S56="Y",$J56=""),"Add estimated price, ","")&amp;IF(AND($S56="Y",$L56=""),"Add responsibility, ","")&amp;IF(AND($S56="Y",$L56&lt;&gt;"",$L56&lt;&gt;"None"),"Review blocker, ","")&amp;IF(AND($S56="Y",$P56&lt;&gt;"",$P56&gt;=Assumptions!$B$3),"Review overdue","")),"Check entry"))</f>
        <v/>
      </c>
    </row>
    <row r="57">
      <c r="A57" s="18" t="n"/>
      <c r="B57" s="19" t="n"/>
      <c r="C57" s="19" t="n"/>
      <c r="D57" s="18" t="n"/>
      <c r="E57" s="36" t="n"/>
      <c r="F57" s="36" t="n"/>
      <c r="G57" s="19" t="n"/>
      <c r="H57" s="21" t="n"/>
      <c r="I57" s="37" t="n"/>
      <c r="J57" s="37" t="n"/>
      <c r="K57" s="19" t="n"/>
      <c r="L57" s="19" t="n"/>
      <c r="M57" s="19" t="n"/>
      <c r="N57" s="36" t="n"/>
      <c r="O57" s="16">
        <f>IF(OR($A57="",$E57="",$S57&lt;&gt;"Y"),"",IFERROR(MAX(0,Assumptions!$B$2-$E57),""))</f>
        <v/>
      </c>
      <c r="P57" s="16">
        <f>IF(OR($A57="",$F57="",$S57&lt;&gt;"Y"),"",IFERROR(MAX(0,Assumptions!$B$2-$F57),""))</f>
        <v/>
      </c>
      <c r="Q57" s="25">
        <f>IF($O57="","",IFERROR(VLOOKUP($O57,Assumptions!$H$5:$I$9,2,TRUE),"Check age band"))</f>
        <v/>
      </c>
      <c r="R57" s="35">
        <f>IF(OR($A57="",$S57&lt;&gt;"Y",$J57=""),"",$J57)</f>
        <v/>
      </c>
      <c r="S57" s="25">
        <f>IF($A57="","",IFERROR(VLOOKUP($M57,Assumptions!$A$5:$B$11,2,FALSE),"Check"))</f>
        <v/>
      </c>
      <c r="T57" s="26">
        <f>IF($A57="","",IFERROR(IF($S57="Check","Check status",IF($B57="","Add customer, ","")&amp;IF($D57="","Add priority, ","")&amp;IF(AND($S57="Y",$E57=""),"Add opened date, ","")&amp;IF(AND($S57="Y",$F57=""),"Add promised date, ","")&amp;IF(AND($E57&lt;&gt;"",$F57&lt;&gt;"",$F57&lt;$E57),"Check promised date, ","")&amp;IF(AND($S57="Y",$N57&lt;&gt;""),"Check closed date, ","")&amp;IF(AND($S57="N",$N57=""),"Add closed date, ","")&amp;IF(AND($N57&lt;&gt;"",$E57&lt;&gt;"",$N57&lt;$E57),"Check closed date, ","")&amp;IF(AND($S57="Y",$J57=""),"Add estimated price, ","")&amp;IF(AND($S57="Y",$L57=""),"Add responsibility, ","")&amp;IF(AND($S57="Y",$L57&lt;&gt;"",$L57&lt;&gt;"None"),"Review blocker, ","")&amp;IF(AND($S57="Y",$P57&lt;&gt;"",$P57&gt;=Assumptions!$B$3),"Review overdue","")),"Check entry"))</f>
        <v/>
      </c>
    </row>
    <row r="58">
      <c r="A58" s="18" t="n"/>
      <c r="B58" s="19" t="n"/>
      <c r="C58" s="19" t="n"/>
      <c r="D58" s="18" t="n"/>
      <c r="E58" s="36" t="n"/>
      <c r="F58" s="36" t="n"/>
      <c r="G58" s="19" t="n"/>
      <c r="H58" s="21" t="n"/>
      <c r="I58" s="37" t="n"/>
      <c r="J58" s="37" t="n"/>
      <c r="K58" s="19" t="n"/>
      <c r="L58" s="19" t="n"/>
      <c r="M58" s="19" t="n"/>
      <c r="N58" s="36" t="n"/>
      <c r="O58" s="13">
        <f>IF(OR($A58="",$E58="",$S58&lt;&gt;"Y"),"",IFERROR(MAX(0,Assumptions!$B$2-$E58),""))</f>
        <v/>
      </c>
      <c r="P58" s="13">
        <f>IF(OR($A58="",$F58="",$S58&lt;&gt;"Y"),"",IFERROR(MAX(0,Assumptions!$B$2-$F58),""))</f>
        <v/>
      </c>
      <c r="Q58" s="23">
        <f>IF($O58="","",IFERROR(VLOOKUP($O58,Assumptions!$H$5:$I$9,2,TRUE),"Check age band"))</f>
        <v/>
      </c>
      <c r="R58" s="34">
        <f>IF(OR($A58="",$S58&lt;&gt;"Y",$J58=""),"",$J58)</f>
        <v/>
      </c>
      <c r="S58" s="23">
        <f>IF($A58="","",IFERROR(VLOOKUP($M58,Assumptions!$A$5:$B$11,2,FALSE),"Check"))</f>
        <v/>
      </c>
      <c r="T58" s="24">
        <f>IF($A58="","",IFERROR(IF($S58="Check","Check status",IF($B58="","Add customer, ","")&amp;IF($D58="","Add priority, ","")&amp;IF(AND($S58="Y",$E58=""),"Add opened date, ","")&amp;IF(AND($S58="Y",$F58=""),"Add promised date, ","")&amp;IF(AND($E58&lt;&gt;"",$F58&lt;&gt;"",$F58&lt;$E58),"Check promised date, ","")&amp;IF(AND($S58="Y",$N58&lt;&gt;""),"Check closed date, ","")&amp;IF(AND($S58="N",$N58=""),"Add closed date, ","")&amp;IF(AND($N58&lt;&gt;"",$E58&lt;&gt;"",$N58&lt;$E58),"Check closed date, ","")&amp;IF(AND($S58="Y",$J58=""),"Add estimated price, ","")&amp;IF(AND($S58="Y",$L58=""),"Add responsibility, ","")&amp;IF(AND($S58="Y",$L58&lt;&gt;"",$L58&lt;&gt;"None"),"Review blocker, ","")&amp;IF(AND($S58="Y",$P58&lt;&gt;"",$P58&gt;=Assumptions!$B$3),"Review overdue","")),"Check entry"))</f>
        <v/>
      </c>
    </row>
    <row r="59">
      <c r="A59" s="18" t="n"/>
      <c r="B59" s="19" t="n"/>
      <c r="C59" s="19" t="n"/>
      <c r="D59" s="18" t="n"/>
      <c r="E59" s="36" t="n"/>
      <c r="F59" s="36" t="n"/>
      <c r="G59" s="19" t="n"/>
      <c r="H59" s="21" t="n"/>
      <c r="I59" s="37" t="n"/>
      <c r="J59" s="37" t="n"/>
      <c r="K59" s="19" t="n"/>
      <c r="L59" s="19" t="n"/>
      <c r="M59" s="19" t="n"/>
      <c r="N59" s="36" t="n"/>
      <c r="O59" s="16">
        <f>IF(OR($A59="",$E59="",$S59&lt;&gt;"Y"),"",IFERROR(MAX(0,Assumptions!$B$2-$E59),""))</f>
        <v/>
      </c>
      <c r="P59" s="16">
        <f>IF(OR($A59="",$F59="",$S59&lt;&gt;"Y"),"",IFERROR(MAX(0,Assumptions!$B$2-$F59),""))</f>
        <v/>
      </c>
      <c r="Q59" s="25">
        <f>IF($O59="","",IFERROR(VLOOKUP($O59,Assumptions!$H$5:$I$9,2,TRUE),"Check age band"))</f>
        <v/>
      </c>
      <c r="R59" s="35">
        <f>IF(OR($A59="",$S59&lt;&gt;"Y",$J59=""),"",$J59)</f>
        <v/>
      </c>
      <c r="S59" s="25">
        <f>IF($A59="","",IFERROR(VLOOKUP($M59,Assumptions!$A$5:$B$11,2,FALSE),"Check"))</f>
        <v/>
      </c>
      <c r="T59" s="26">
        <f>IF($A59="","",IFERROR(IF($S59="Check","Check status",IF($B59="","Add customer, ","")&amp;IF($D59="","Add priority, ","")&amp;IF(AND($S59="Y",$E59=""),"Add opened date, ","")&amp;IF(AND($S59="Y",$F59=""),"Add promised date, ","")&amp;IF(AND($E59&lt;&gt;"",$F59&lt;&gt;"",$F59&lt;$E59),"Check promised date, ","")&amp;IF(AND($S59="Y",$N59&lt;&gt;""),"Check closed date, ","")&amp;IF(AND($S59="N",$N59=""),"Add closed date, ","")&amp;IF(AND($N59&lt;&gt;"",$E59&lt;&gt;"",$N59&lt;$E59),"Check closed date, ","")&amp;IF(AND($S59="Y",$J59=""),"Add estimated price, ","")&amp;IF(AND($S59="Y",$L59=""),"Add responsibility, ","")&amp;IF(AND($S59="Y",$L59&lt;&gt;"",$L59&lt;&gt;"None"),"Review blocker, ","")&amp;IF(AND($S59="Y",$P59&lt;&gt;"",$P59&gt;=Assumptions!$B$3),"Review overdue","")),"Check entry"))</f>
        <v/>
      </c>
    </row>
    <row r="60">
      <c r="A60" s="18" t="n"/>
      <c r="B60" s="19" t="n"/>
      <c r="C60" s="19" t="n"/>
      <c r="D60" s="18" t="n"/>
      <c r="E60" s="36" t="n"/>
      <c r="F60" s="36" t="n"/>
      <c r="G60" s="19" t="n"/>
      <c r="H60" s="21" t="n"/>
      <c r="I60" s="37" t="n"/>
      <c r="J60" s="37" t="n"/>
      <c r="K60" s="19" t="n"/>
      <c r="L60" s="19" t="n"/>
      <c r="M60" s="19" t="n"/>
      <c r="N60" s="36" t="n"/>
      <c r="O60" s="13">
        <f>IF(OR($A60="",$E60="",$S60&lt;&gt;"Y"),"",IFERROR(MAX(0,Assumptions!$B$2-$E60),""))</f>
        <v/>
      </c>
      <c r="P60" s="13">
        <f>IF(OR($A60="",$F60="",$S60&lt;&gt;"Y"),"",IFERROR(MAX(0,Assumptions!$B$2-$F60),""))</f>
        <v/>
      </c>
      <c r="Q60" s="23">
        <f>IF($O60="","",IFERROR(VLOOKUP($O60,Assumptions!$H$5:$I$9,2,TRUE),"Check age band"))</f>
        <v/>
      </c>
      <c r="R60" s="34">
        <f>IF(OR($A60="",$S60&lt;&gt;"Y",$J60=""),"",$J60)</f>
        <v/>
      </c>
      <c r="S60" s="23">
        <f>IF($A60="","",IFERROR(VLOOKUP($M60,Assumptions!$A$5:$B$11,2,FALSE),"Check"))</f>
        <v/>
      </c>
      <c r="T60" s="24">
        <f>IF($A60="","",IFERROR(IF($S60="Check","Check status",IF($B60="","Add customer, ","")&amp;IF($D60="","Add priority, ","")&amp;IF(AND($S60="Y",$E60=""),"Add opened date, ","")&amp;IF(AND($S60="Y",$F60=""),"Add promised date, ","")&amp;IF(AND($E60&lt;&gt;"",$F60&lt;&gt;"",$F60&lt;$E60),"Check promised date, ","")&amp;IF(AND($S60="Y",$N60&lt;&gt;""),"Check closed date, ","")&amp;IF(AND($S60="N",$N60=""),"Add closed date, ","")&amp;IF(AND($N60&lt;&gt;"",$E60&lt;&gt;"",$N60&lt;$E60),"Check closed date, ","")&amp;IF(AND($S60="Y",$J60=""),"Add estimated price, ","")&amp;IF(AND($S60="Y",$L60=""),"Add responsibility, ","")&amp;IF(AND($S60="Y",$L60&lt;&gt;"",$L60&lt;&gt;"None"),"Review blocker, ","")&amp;IF(AND($S60="Y",$P60&lt;&gt;"",$P60&gt;=Assumptions!$B$3),"Review overdue","")),"Check entry"))</f>
        <v/>
      </c>
    </row>
    <row r="61">
      <c r="A61" s="18" t="n"/>
      <c r="B61" s="19" t="n"/>
      <c r="C61" s="19" t="n"/>
      <c r="D61" s="18" t="n"/>
      <c r="E61" s="36" t="n"/>
      <c r="F61" s="36" t="n"/>
      <c r="G61" s="19" t="n"/>
      <c r="H61" s="21" t="n"/>
      <c r="I61" s="37" t="n"/>
      <c r="J61" s="37" t="n"/>
      <c r="K61" s="19" t="n"/>
      <c r="L61" s="19" t="n"/>
      <c r="M61" s="19" t="n"/>
      <c r="N61" s="36" t="n"/>
      <c r="O61" s="16">
        <f>IF(OR($A61="",$E61="",$S61&lt;&gt;"Y"),"",IFERROR(MAX(0,Assumptions!$B$2-$E61),""))</f>
        <v/>
      </c>
      <c r="P61" s="16">
        <f>IF(OR($A61="",$F61="",$S61&lt;&gt;"Y"),"",IFERROR(MAX(0,Assumptions!$B$2-$F61),""))</f>
        <v/>
      </c>
      <c r="Q61" s="25">
        <f>IF($O61="","",IFERROR(VLOOKUP($O61,Assumptions!$H$5:$I$9,2,TRUE),"Check age band"))</f>
        <v/>
      </c>
      <c r="R61" s="35">
        <f>IF(OR($A61="",$S61&lt;&gt;"Y",$J61=""),"",$J61)</f>
        <v/>
      </c>
      <c r="S61" s="25">
        <f>IF($A61="","",IFERROR(VLOOKUP($M61,Assumptions!$A$5:$B$11,2,FALSE),"Check"))</f>
        <v/>
      </c>
      <c r="T61" s="26">
        <f>IF($A61="","",IFERROR(IF($S61="Check","Check status",IF($B61="","Add customer, ","")&amp;IF($D61="","Add priority, ","")&amp;IF(AND($S61="Y",$E61=""),"Add opened date, ","")&amp;IF(AND($S61="Y",$F61=""),"Add promised date, ","")&amp;IF(AND($E61&lt;&gt;"",$F61&lt;&gt;"",$F61&lt;$E61),"Check promised date, ","")&amp;IF(AND($S61="Y",$N61&lt;&gt;""),"Check closed date, ","")&amp;IF(AND($S61="N",$N61=""),"Add closed date, ","")&amp;IF(AND($N61&lt;&gt;"",$E61&lt;&gt;"",$N61&lt;$E61),"Check closed date, ","")&amp;IF(AND($S61="Y",$J61=""),"Add estimated price, ","")&amp;IF(AND($S61="Y",$L61=""),"Add responsibility, ","")&amp;IF(AND($S61="Y",$L61&lt;&gt;"",$L61&lt;&gt;"None"),"Review blocker, ","")&amp;IF(AND($S61="Y",$P61&lt;&gt;"",$P61&gt;=Assumptions!$B$3),"Review overdue","")),"Check entry"))</f>
        <v/>
      </c>
    </row>
    <row r="62">
      <c r="A62" s="18" t="n"/>
      <c r="B62" s="19" t="n"/>
      <c r="C62" s="19" t="n"/>
      <c r="D62" s="18" t="n"/>
      <c r="E62" s="36" t="n"/>
      <c r="F62" s="36" t="n"/>
      <c r="G62" s="19" t="n"/>
      <c r="H62" s="21" t="n"/>
      <c r="I62" s="37" t="n"/>
      <c r="J62" s="37" t="n"/>
      <c r="K62" s="19" t="n"/>
      <c r="L62" s="19" t="n"/>
      <c r="M62" s="19" t="n"/>
      <c r="N62" s="36" t="n"/>
      <c r="O62" s="13">
        <f>IF(OR($A62="",$E62="",$S62&lt;&gt;"Y"),"",IFERROR(MAX(0,Assumptions!$B$2-$E62),""))</f>
        <v/>
      </c>
      <c r="P62" s="13">
        <f>IF(OR($A62="",$F62="",$S62&lt;&gt;"Y"),"",IFERROR(MAX(0,Assumptions!$B$2-$F62),""))</f>
        <v/>
      </c>
      <c r="Q62" s="23">
        <f>IF($O62="","",IFERROR(VLOOKUP($O62,Assumptions!$H$5:$I$9,2,TRUE),"Check age band"))</f>
        <v/>
      </c>
      <c r="R62" s="34">
        <f>IF(OR($A62="",$S62&lt;&gt;"Y",$J62=""),"",$J62)</f>
        <v/>
      </c>
      <c r="S62" s="23">
        <f>IF($A62="","",IFERROR(VLOOKUP($M62,Assumptions!$A$5:$B$11,2,FALSE),"Check"))</f>
        <v/>
      </c>
      <c r="T62" s="24">
        <f>IF($A62="","",IFERROR(IF($S62="Check","Check status",IF($B62="","Add customer, ","")&amp;IF($D62="","Add priority, ","")&amp;IF(AND($S62="Y",$E62=""),"Add opened date, ","")&amp;IF(AND($S62="Y",$F62=""),"Add promised date, ","")&amp;IF(AND($E62&lt;&gt;"",$F62&lt;&gt;"",$F62&lt;$E62),"Check promised date, ","")&amp;IF(AND($S62="Y",$N62&lt;&gt;""),"Check closed date, ","")&amp;IF(AND($S62="N",$N62=""),"Add closed date, ","")&amp;IF(AND($N62&lt;&gt;"",$E62&lt;&gt;"",$N62&lt;$E62),"Check closed date, ","")&amp;IF(AND($S62="Y",$J62=""),"Add estimated price, ","")&amp;IF(AND($S62="Y",$L62=""),"Add responsibility, ","")&amp;IF(AND($S62="Y",$L62&lt;&gt;"",$L62&lt;&gt;"None"),"Review blocker, ","")&amp;IF(AND($S62="Y",$P62&lt;&gt;"",$P62&gt;=Assumptions!$B$3),"Review overdue","")),"Check entry"))</f>
        <v/>
      </c>
    </row>
    <row r="63">
      <c r="A63" s="18" t="n"/>
      <c r="B63" s="19" t="n"/>
      <c r="C63" s="19" t="n"/>
      <c r="D63" s="18" t="n"/>
      <c r="E63" s="36" t="n"/>
      <c r="F63" s="36" t="n"/>
      <c r="G63" s="19" t="n"/>
      <c r="H63" s="21" t="n"/>
      <c r="I63" s="37" t="n"/>
      <c r="J63" s="37" t="n"/>
      <c r="K63" s="19" t="n"/>
      <c r="L63" s="19" t="n"/>
      <c r="M63" s="19" t="n"/>
      <c r="N63" s="36" t="n"/>
      <c r="O63" s="16">
        <f>IF(OR($A63="",$E63="",$S63&lt;&gt;"Y"),"",IFERROR(MAX(0,Assumptions!$B$2-$E63),""))</f>
        <v/>
      </c>
      <c r="P63" s="16">
        <f>IF(OR($A63="",$F63="",$S63&lt;&gt;"Y"),"",IFERROR(MAX(0,Assumptions!$B$2-$F63),""))</f>
        <v/>
      </c>
      <c r="Q63" s="25">
        <f>IF($O63="","",IFERROR(VLOOKUP($O63,Assumptions!$H$5:$I$9,2,TRUE),"Check age band"))</f>
        <v/>
      </c>
      <c r="R63" s="35">
        <f>IF(OR($A63="",$S63&lt;&gt;"Y",$J63=""),"",$J63)</f>
        <v/>
      </c>
      <c r="S63" s="25">
        <f>IF($A63="","",IFERROR(VLOOKUP($M63,Assumptions!$A$5:$B$11,2,FALSE),"Check"))</f>
        <v/>
      </c>
      <c r="T63" s="26">
        <f>IF($A63="","",IFERROR(IF($S63="Check","Check status",IF($B63="","Add customer, ","")&amp;IF($D63="","Add priority, ","")&amp;IF(AND($S63="Y",$E63=""),"Add opened date, ","")&amp;IF(AND($S63="Y",$F63=""),"Add promised date, ","")&amp;IF(AND($E63&lt;&gt;"",$F63&lt;&gt;"",$F63&lt;$E63),"Check promised date, ","")&amp;IF(AND($S63="Y",$N63&lt;&gt;""),"Check closed date, ","")&amp;IF(AND($S63="N",$N63=""),"Add closed date, ","")&amp;IF(AND($N63&lt;&gt;"",$E63&lt;&gt;"",$N63&lt;$E63),"Check closed date, ","")&amp;IF(AND($S63="Y",$J63=""),"Add estimated price, ","")&amp;IF(AND($S63="Y",$L63=""),"Add responsibility, ","")&amp;IF(AND($S63="Y",$L63&lt;&gt;"",$L63&lt;&gt;"None"),"Review blocker, ","")&amp;IF(AND($S63="Y",$P63&lt;&gt;"",$P63&gt;=Assumptions!$B$3),"Review overdue","")),"Check entry"))</f>
        <v/>
      </c>
    </row>
    <row r="64">
      <c r="A64" s="18" t="n"/>
      <c r="B64" s="19" t="n"/>
      <c r="C64" s="19" t="n"/>
      <c r="D64" s="18" t="n"/>
      <c r="E64" s="36" t="n"/>
      <c r="F64" s="36" t="n"/>
      <c r="G64" s="19" t="n"/>
      <c r="H64" s="21" t="n"/>
      <c r="I64" s="37" t="n"/>
      <c r="J64" s="37" t="n"/>
      <c r="K64" s="19" t="n"/>
      <c r="L64" s="19" t="n"/>
      <c r="M64" s="19" t="n"/>
      <c r="N64" s="36" t="n"/>
      <c r="O64" s="13">
        <f>IF(OR($A64="",$E64="",$S64&lt;&gt;"Y"),"",IFERROR(MAX(0,Assumptions!$B$2-$E64),""))</f>
        <v/>
      </c>
      <c r="P64" s="13">
        <f>IF(OR($A64="",$F64="",$S64&lt;&gt;"Y"),"",IFERROR(MAX(0,Assumptions!$B$2-$F64),""))</f>
        <v/>
      </c>
      <c r="Q64" s="23">
        <f>IF($O64="","",IFERROR(VLOOKUP($O64,Assumptions!$H$5:$I$9,2,TRUE),"Check age band"))</f>
        <v/>
      </c>
      <c r="R64" s="34">
        <f>IF(OR($A64="",$S64&lt;&gt;"Y",$J64=""),"",$J64)</f>
        <v/>
      </c>
      <c r="S64" s="23">
        <f>IF($A64="","",IFERROR(VLOOKUP($M64,Assumptions!$A$5:$B$11,2,FALSE),"Check"))</f>
        <v/>
      </c>
      <c r="T64" s="24">
        <f>IF($A64="","",IFERROR(IF($S64="Check","Check status",IF($B64="","Add customer, ","")&amp;IF($D64="","Add priority, ","")&amp;IF(AND($S64="Y",$E64=""),"Add opened date, ","")&amp;IF(AND($S64="Y",$F64=""),"Add promised date, ","")&amp;IF(AND($E64&lt;&gt;"",$F64&lt;&gt;"",$F64&lt;$E64),"Check promised date, ","")&amp;IF(AND($S64="Y",$N64&lt;&gt;""),"Check closed date, ","")&amp;IF(AND($S64="N",$N64=""),"Add closed date, ","")&amp;IF(AND($N64&lt;&gt;"",$E64&lt;&gt;"",$N64&lt;$E64),"Check closed date, ","")&amp;IF(AND($S64="Y",$J64=""),"Add estimated price, ","")&amp;IF(AND($S64="Y",$L64=""),"Add responsibility, ","")&amp;IF(AND($S64="Y",$L64&lt;&gt;"",$L64&lt;&gt;"None"),"Review blocker, ","")&amp;IF(AND($S64="Y",$P64&lt;&gt;"",$P64&gt;=Assumptions!$B$3),"Review overdue","")),"Check entry"))</f>
        <v/>
      </c>
    </row>
    <row r="65">
      <c r="A65" s="18" t="n"/>
      <c r="B65" s="19" t="n"/>
      <c r="C65" s="19" t="n"/>
      <c r="D65" s="18" t="n"/>
      <c r="E65" s="36" t="n"/>
      <c r="F65" s="36" t="n"/>
      <c r="G65" s="19" t="n"/>
      <c r="H65" s="21" t="n"/>
      <c r="I65" s="37" t="n"/>
      <c r="J65" s="37" t="n"/>
      <c r="K65" s="19" t="n"/>
      <c r="L65" s="19" t="n"/>
      <c r="M65" s="19" t="n"/>
      <c r="N65" s="36" t="n"/>
      <c r="O65" s="16">
        <f>IF(OR($A65="",$E65="",$S65&lt;&gt;"Y"),"",IFERROR(MAX(0,Assumptions!$B$2-$E65),""))</f>
        <v/>
      </c>
      <c r="P65" s="16">
        <f>IF(OR($A65="",$F65="",$S65&lt;&gt;"Y"),"",IFERROR(MAX(0,Assumptions!$B$2-$F65),""))</f>
        <v/>
      </c>
      <c r="Q65" s="25">
        <f>IF($O65="","",IFERROR(VLOOKUP($O65,Assumptions!$H$5:$I$9,2,TRUE),"Check age band"))</f>
        <v/>
      </c>
      <c r="R65" s="35">
        <f>IF(OR($A65="",$S65&lt;&gt;"Y",$J65=""),"",$J65)</f>
        <v/>
      </c>
      <c r="S65" s="25">
        <f>IF($A65="","",IFERROR(VLOOKUP($M65,Assumptions!$A$5:$B$11,2,FALSE),"Check"))</f>
        <v/>
      </c>
      <c r="T65" s="26">
        <f>IF($A65="","",IFERROR(IF($S65="Check","Check status",IF($B65="","Add customer, ","")&amp;IF($D65="","Add priority, ","")&amp;IF(AND($S65="Y",$E65=""),"Add opened date, ","")&amp;IF(AND($S65="Y",$F65=""),"Add promised date, ","")&amp;IF(AND($E65&lt;&gt;"",$F65&lt;&gt;"",$F65&lt;$E65),"Check promised date, ","")&amp;IF(AND($S65="Y",$N65&lt;&gt;""),"Check closed date, ","")&amp;IF(AND($S65="N",$N65=""),"Add closed date, ","")&amp;IF(AND($N65&lt;&gt;"",$E65&lt;&gt;"",$N65&lt;$E65),"Check closed date, ","")&amp;IF(AND($S65="Y",$J65=""),"Add estimated price, ","")&amp;IF(AND($S65="Y",$L65=""),"Add responsibility, ","")&amp;IF(AND($S65="Y",$L65&lt;&gt;"",$L65&lt;&gt;"None"),"Review blocker, ","")&amp;IF(AND($S65="Y",$P65&lt;&gt;"",$P65&gt;=Assumptions!$B$3),"Review overdue","")),"Check entry"))</f>
        <v/>
      </c>
    </row>
    <row r="66">
      <c r="A66" s="18" t="n"/>
      <c r="B66" s="19" t="n"/>
      <c r="C66" s="19" t="n"/>
      <c r="D66" s="18" t="n"/>
      <c r="E66" s="36" t="n"/>
      <c r="F66" s="36" t="n"/>
      <c r="G66" s="19" t="n"/>
      <c r="H66" s="21" t="n"/>
      <c r="I66" s="37" t="n"/>
      <c r="J66" s="37" t="n"/>
      <c r="K66" s="19" t="n"/>
      <c r="L66" s="19" t="n"/>
      <c r="M66" s="19" t="n"/>
      <c r="N66" s="36" t="n"/>
      <c r="O66" s="13">
        <f>IF(OR($A66="",$E66="",$S66&lt;&gt;"Y"),"",IFERROR(MAX(0,Assumptions!$B$2-$E66),""))</f>
        <v/>
      </c>
      <c r="P66" s="13">
        <f>IF(OR($A66="",$F66="",$S66&lt;&gt;"Y"),"",IFERROR(MAX(0,Assumptions!$B$2-$F66),""))</f>
        <v/>
      </c>
      <c r="Q66" s="23">
        <f>IF($O66="","",IFERROR(VLOOKUP($O66,Assumptions!$H$5:$I$9,2,TRUE),"Check age band"))</f>
        <v/>
      </c>
      <c r="R66" s="34">
        <f>IF(OR($A66="",$S66&lt;&gt;"Y",$J66=""),"",$J66)</f>
        <v/>
      </c>
      <c r="S66" s="23">
        <f>IF($A66="","",IFERROR(VLOOKUP($M66,Assumptions!$A$5:$B$11,2,FALSE),"Check"))</f>
        <v/>
      </c>
      <c r="T66" s="24">
        <f>IF($A66="","",IFERROR(IF($S66="Check","Check status",IF($B66="","Add customer, ","")&amp;IF($D66="","Add priority, ","")&amp;IF(AND($S66="Y",$E66=""),"Add opened date, ","")&amp;IF(AND($S66="Y",$F66=""),"Add promised date, ","")&amp;IF(AND($E66&lt;&gt;"",$F66&lt;&gt;"",$F66&lt;$E66),"Check promised date, ","")&amp;IF(AND($S66="Y",$N66&lt;&gt;""),"Check closed date, ","")&amp;IF(AND($S66="N",$N66=""),"Add closed date, ","")&amp;IF(AND($N66&lt;&gt;"",$E66&lt;&gt;"",$N66&lt;$E66),"Check closed date, ","")&amp;IF(AND($S66="Y",$J66=""),"Add estimated price, ","")&amp;IF(AND($S66="Y",$L66=""),"Add responsibility, ","")&amp;IF(AND($S66="Y",$L66&lt;&gt;"",$L66&lt;&gt;"None"),"Review blocker, ","")&amp;IF(AND($S66="Y",$P66&lt;&gt;"",$P66&gt;=Assumptions!$B$3),"Review overdue","")),"Check entry"))</f>
        <v/>
      </c>
    </row>
    <row r="67">
      <c r="A67" s="18" t="n"/>
      <c r="B67" s="19" t="n"/>
      <c r="C67" s="19" t="n"/>
      <c r="D67" s="18" t="n"/>
      <c r="E67" s="36" t="n"/>
      <c r="F67" s="36" t="n"/>
      <c r="G67" s="19" t="n"/>
      <c r="H67" s="21" t="n"/>
      <c r="I67" s="37" t="n"/>
      <c r="J67" s="37" t="n"/>
      <c r="K67" s="19" t="n"/>
      <c r="L67" s="19" t="n"/>
      <c r="M67" s="19" t="n"/>
      <c r="N67" s="36" t="n"/>
      <c r="O67" s="16">
        <f>IF(OR($A67="",$E67="",$S67&lt;&gt;"Y"),"",IFERROR(MAX(0,Assumptions!$B$2-$E67),""))</f>
        <v/>
      </c>
      <c r="P67" s="16">
        <f>IF(OR($A67="",$F67="",$S67&lt;&gt;"Y"),"",IFERROR(MAX(0,Assumptions!$B$2-$F67),""))</f>
        <v/>
      </c>
      <c r="Q67" s="25">
        <f>IF($O67="","",IFERROR(VLOOKUP($O67,Assumptions!$H$5:$I$9,2,TRUE),"Check age band"))</f>
        <v/>
      </c>
      <c r="R67" s="35">
        <f>IF(OR($A67="",$S67&lt;&gt;"Y",$J67=""),"",$J67)</f>
        <v/>
      </c>
      <c r="S67" s="25">
        <f>IF($A67="","",IFERROR(VLOOKUP($M67,Assumptions!$A$5:$B$11,2,FALSE),"Check"))</f>
        <v/>
      </c>
      <c r="T67" s="26">
        <f>IF($A67="","",IFERROR(IF($S67="Check","Check status",IF($B67="","Add customer, ","")&amp;IF($D67="","Add priority, ","")&amp;IF(AND($S67="Y",$E67=""),"Add opened date, ","")&amp;IF(AND($S67="Y",$F67=""),"Add promised date, ","")&amp;IF(AND($E67&lt;&gt;"",$F67&lt;&gt;"",$F67&lt;$E67),"Check promised date, ","")&amp;IF(AND($S67="Y",$N67&lt;&gt;""),"Check closed date, ","")&amp;IF(AND($S67="N",$N67=""),"Add closed date, ","")&amp;IF(AND($N67&lt;&gt;"",$E67&lt;&gt;"",$N67&lt;$E67),"Check closed date, ","")&amp;IF(AND($S67="Y",$J67=""),"Add estimated price, ","")&amp;IF(AND($S67="Y",$L67=""),"Add responsibility, ","")&amp;IF(AND($S67="Y",$L67&lt;&gt;"",$L67&lt;&gt;"None"),"Review blocker, ","")&amp;IF(AND($S67="Y",$P67&lt;&gt;"",$P67&gt;=Assumptions!$B$3),"Review overdue","")),"Check entry"))</f>
        <v/>
      </c>
    </row>
    <row r="68">
      <c r="A68" s="18" t="n"/>
      <c r="B68" s="19" t="n"/>
      <c r="C68" s="19" t="n"/>
      <c r="D68" s="18" t="n"/>
      <c r="E68" s="36" t="n"/>
      <c r="F68" s="36" t="n"/>
      <c r="G68" s="19" t="n"/>
      <c r="H68" s="21" t="n"/>
      <c r="I68" s="37" t="n"/>
      <c r="J68" s="37" t="n"/>
      <c r="K68" s="19" t="n"/>
      <c r="L68" s="19" t="n"/>
      <c r="M68" s="19" t="n"/>
      <c r="N68" s="36" t="n"/>
      <c r="O68" s="13">
        <f>IF(OR($A68="",$E68="",$S68&lt;&gt;"Y"),"",IFERROR(MAX(0,Assumptions!$B$2-$E68),""))</f>
        <v/>
      </c>
      <c r="P68" s="13">
        <f>IF(OR($A68="",$F68="",$S68&lt;&gt;"Y"),"",IFERROR(MAX(0,Assumptions!$B$2-$F68),""))</f>
        <v/>
      </c>
      <c r="Q68" s="23">
        <f>IF($O68="","",IFERROR(VLOOKUP($O68,Assumptions!$H$5:$I$9,2,TRUE),"Check age band"))</f>
        <v/>
      </c>
      <c r="R68" s="34">
        <f>IF(OR($A68="",$S68&lt;&gt;"Y",$J68=""),"",$J68)</f>
        <v/>
      </c>
      <c r="S68" s="23">
        <f>IF($A68="","",IFERROR(VLOOKUP($M68,Assumptions!$A$5:$B$11,2,FALSE),"Check"))</f>
        <v/>
      </c>
      <c r="T68" s="24">
        <f>IF($A68="","",IFERROR(IF($S68="Check","Check status",IF($B68="","Add customer, ","")&amp;IF($D68="","Add priority, ","")&amp;IF(AND($S68="Y",$E68=""),"Add opened date, ","")&amp;IF(AND($S68="Y",$F68=""),"Add promised date, ","")&amp;IF(AND($E68&lt;&gt;"",$F68&lt;&gt;"",$F68&lt;$E68),"Check promised date, ","")&amp;IF(AND($S68="Y",$N68&lt;&gt;""),"Check closed date, ","")&amp;IF(AND($S68="N",$N68=""),"Add closed date, ","")&amp;IF(AND($N68&lt;&gt;"",$E68&lt;&gt;"",$N68&lt;$E68),"Check closed date, ","")&amp;IF(AND($S68="Y",$J68=""),"Add estimated price, ","")&amp;IF(AND($S68="Y",$L68=""),"Add responsibility, ","")&amp;IF(AND($S68="Y",$L68&lt;&gt;"",$L68&lt;&gt;"None"),"Review blocker, ","")&amp;IF(AND($S68="Y",$P68&lt;&gt;"",$P68&gt;=Assumptions!$B$3),"Review overdue","")),"Check entry"))</f>
        <v/>
      </c>
    </row>
    <row r="69">
      <c r="A69" s="18" t="n"/>
      <c r="B69" s="19" t="n"/>
      <c r="C69" s="19" t="n"/>
      <c r="D69" s="18" t="n"/>
      <c r="E69" s="36" t="n"/>
      <c r="F69" s="36" t="n"/>
      <c r="G69" s="19" t="n"/>
      <c r="H69" s="21" t="n"/>
      <c r="I69" s="37" t="n"/>
      <c r="J69" s="37" t="n"/>
      <c r="K69" s="19" t="n"/>
      <c r="L69" s="19" t="n"/>
      <c r="M69" s="19" t="n"/>
      <c r="N69" s="36" t="n"/>
      <c r="O69" s="16">
        <f>IF(OR($A69="",$E69="",$S69&lt;&gt;"Y"),"",IFERROR(MAX(0,Assumptions!$B$2-$E69),""))</f>
        <v/>
      </c>
      <c r="P69" s="16">
        <f>IF(OR($A69="",$F69="",$S69&lt;&gt;"Y"),"",IFERROR(MAX(0,Assumptions!$B$2-$F69),""))</f>
        <v/>
      </c>
      <c r="Q69" s="25">
        <f>IF($O69="","",IFERROR(VLOOKUP($O69,Assumptions!$H$5:$I$9,2,TRUE),"Check age band"))</f>
        <v/>
      </c>
      <c r="R69" s="35">
        <f>IF(OR($A69="",$S69&lt;&gt;"Y",$J69=""),"",$J69)</f>
        <v/>
      </c>
      <c r="S69" s="25">
        <f>IF($A69="","",IFERROR(VLOOKUP($M69,Assumptions!$A$5:$B$11,2,FALSE),"Check"))</f>
        <v/>
      </c>
      <c r="T69" s="26">
        <f>IF($A69="","",IFERROR(IF($S69="Check","Check status",IF($B69="","Add customer, ","")&amp;IF($D69="","Add priority, ","")&amp;IF(AND($S69="Y",$E69=""),"Add opened date, ","")&amp;IF(AND($S69="Y",$F69=""),"Add promised date, ","")&amp;IF(AND($E69&lt;&gt;"",$F69&lt;&gt;"",$F69&lt;$E69),"Check promised date, ","")&amp;IF(AND($S69="Y",$N69&lt;&gt;""),"Check closed date, ","")&amp;IF(AND($S69="N",$N69=""),"Add closed date, ","")&amp;IF(AND($N69&lt;&gt;"",$E69&lt;&gt;"",$N69&lt;$E69),"Check closed date, ","")&amp;IF(AND($S69="Y",$J69=""),"Add estimated price, ","")&amp;IF(AND($S69="Y",$L69=""),"Add responsibility, ","")&amp;IF(AND($S69="Y",$L69&lt;&gt;"",$L69&lt;&gt;"None"),"Review blocker, ","")&amp;IF(AND($S69="Y",$P69&lt;&gt;"",$P69&gt;=Assumptions!$B$3),"Review overdue","")),"Check entry"))</f>
        <v/>
      </c>
    </row>
    <row r="70">
      <c r="A70" s="18" t="n"/>
      <c r="B70" s="19" t="n"/>
      <c r="C70" s="19" t="n"/>
      <c r="D70" s="18" t="n"/>
      <c r="E70" s="36" t="n"/>
      <c r="F70" s="36" t="n"/>
      <c r="G70" s="19" t="n"/>
      <c r="H70" s="21" t="n"/>
      <c r="I70" s="37" t="n"/>
      <c r="J70" s="37" t="n"/>
      <c r="K70" s="19" t="n"/>
      <c r="L70" s="19" t="n"/>
      <c r="M70" s="19" t="n"/>
      <c r="N70" s="36" t="n"/>
      <c r="O70" s="13">
        <f>IF(OR($A70="",$E70="",$S70&lt;&gt;"Y"),"",IFERROR(MAX(0,Assumptions!$B$2-$E70),""))</f>
        <v/>
      </c>
      <c r="P70" s="13">
        <f>IF(OR($A70="",$F70="",$S70&lt;&gt;"Y"),"",IFERROR(MAX(0,Assumptions!$B$2-$F70),""))</f>
        <v/>
      </c>
      <c r="Q70" s="23">
        <f>IF($O70="","",IFERROR(VLOOKUP($O70,Assumptions!$H$5:$I$9,2,TRUE),"Check age band"))</f>
        <v/>
      </c>
      <c r="R70" s="34">
        <f>IF(OR($A70="",$S70&lt;&gt;"Y",$J70=""),"",$J70)</f>
        <v/>
      </c>
      <c r="S70" s="23">
        <f>IF($A70="","",IFERROR(VLOOKUP($M70,Assumptions!$A$5:$B$11,2,FALSE),"Check"))</f>
        <v/>
      </c>
      <c r="T70" s="24">
        <f>IF($A70="","",IFERROR(IF($S70="Check","Check status",IF($B70="","Add customer, ","")&amp;IF($D70="","Add priority, ","")&amp;IF(AND($S70="Y",$E70=""),"Add opened date, ","")&amp;IF(AND($S70="Y",$F70=""),"Add promised date, ","")&amp;IF(AND($E70&lt;&gt;"",$F70&lt;&gt;"",$F70&lt;$E70),"Check promised date, ","")&amp;IF(AND($S70="Y",$N70&lt;&gt;""),"Check closed date, ","")&amp;IF(AND($S70="N",$N70=""),"Add closed date, ","")&amp;IF(AND($N70&lt;&gt;"",$E70&lt;&gt;"",$N70&lt;$E70),"Check closed date, ","")&amp;IF(AND($S70="Y",$J70=""),"Add estimated price, ","")&amp;IF(AND($S70="Y",$L70=""),"Add responsibility, ","")&amp;IF(AND($S70="Y",$L70&lt;&gt;"",$L70&lt;&gt;"None"),"Review blocker, ","")&amp;IF(AND($S70="Y",$P70&lt;&gt;"",$P70&gt;=Assumptions!$B$3),"Review overdue","")),"Check entry"))</f>
        <v/>
      </c>
    </row>
    <row r="71">
      <c r="A71" s="18" t="n"/>
      <c r="B71" s="19" t="n"/>
      <c r="C71" s="19" t="n"/>
      <c r="D71" s="18" t="n"/>
      <c r="E71" s="36" t="n"/>
      <c r="F71" s="36" t="n"/>
      <c r="G71" s="19" t="n"/>
      <c r="H71" s="21" t="n"/>
      <c r="I71" s="37" t="n"/>
      <c r="J71" s="37" t="n"/>
      <c r="K71" s="19" t="n"/>
      <c r="L71" s="19" t="n"/>
      <c r="M71" s="19" t="n"/>
      <c r="N71" s="36" t="n"/>
      <c r="O71" s="16">
        <f>IF(OR($A71="",$E71="",$S71&lt;&gt;"Y"),"",IFERROR(MAX(0,Assumptions!$B$2-$E71),""))</f>
        <v/>
      </c>
      <c r="P71" s="16">
        <f>IF(OR($A71="",$F71="",$S71&lt;&gt;"Y"),"",IFERROR(MAX(0,Assumptions!$B$2-$F71),""))</f>
        <v/>
      </c>
      <c r="Q71" s="25">
        <f>IF($O71="","",IFERROR(VLOOKUP($O71,Assumptions!$H$5:$I$9,2,TRUE),"Check age band"))</f>
        <v/>
      </c>
      <c r="R71" s="35">
        <f>IF(OR($A71="",$S71&lt;&gt;"Y",$J71=""),"",$J71)</f>
        <v/>
      </c>
      <c r="S71" s="25">
        <f>IF($A71="","",IFERROR(VLOOKUP($M71,Assumptions!$A$5:$B$11,2,FALSE),"Check"))</f>
        <v/>
      </c>
      <c r="T71" s="26">
        <f>IF($A71="","",IFERROR(IF($S71="Check","Check status",IF($B71="","Add customer, ","")&amp;IF($D71="","Add priority, ","")&amp;IF(AND($S71="Y",$E71=""),"Add opened date, ","")&amp;IF(AND($S71="Y",$F71=""),"Add promised date, ","")&amp;IF(AND($E71&lt;&gt;"",$F71&lt;&gt;"",$F71&lt;$E71),"Check promised date, ","")&amp;IF(AND($S71="Y",$N71&lt;&gt;""),"Check closed date, ","")&amp;IF(AND($S71="N",$N71=""),"Add closed date, ","")&amp;IF(AND($N71&lt;&gt;"",$E71&lt;&gt;"",$N71&lt;$E71),"Check closed date, ","")&amp;IF(AND($S71="Y",$J71=""),"Add estimated price, ","")&amp;IF(AND($S71="Y",$L71=""),"Add responsibility, ","")&amp;IF(AND($S71="Y",$L71&lt;&gt;"",$L71&lt;&gt;"None"),"Review blocker, ","")&amp;IF(AND($S71="Y",$P71&lt;&gt;"",$P71&gt;=Assumptions!$B$3),"Review overdue","")),"Check entry"))</f>
        <v/>
      </c>
    </row>
    <row r="72">
      <c r="A72" s="18" t="n"/>
      <c r="B72" s="19" t="n"/>
      <c r="C72" s="19" t="n"/>
      <c r="D72" s="18" t="n"/>
      <c r="E72" s="36" t="n"/>
      <c r="F72" s="36" t="n"/>
      <c r="G72" s="19" t="n"/>
      <c r="H72" s="21" t="n"/>
      <c r="I72" s="37" t="n"/>
      <c r="J72" s="37" t="n"/>
      <c r="K72" s="19" t="n"/>
      <c r="L72" s="19" t="n"/>
      <c r="M72" s="19" t="n"/>
      <c r="N72" s="36" t="n"/>
      <c r="O72" s="13">
        <f>IF(OR($A72="",$E72="",$S72&lt;&gt;"Y"),"",IFERROR(MAX(0,Assumptions!$B$2-$E72),""))</f>
        <v/>
      </c>
      <c r="P72" s="13">
        <f>IF(OR($A72="",$F72="",$S72&lt;&gt;"Y"),"",IFERROR(MAX(0,Assumptions!$B$2-$F72),""))</f>
        <v/>
      </c>
      <c r="Q72" s="23">
        <f>IF($O72="","",IFERROR(VLOOKUP($O72,Assumptions!$H$5:$I$9,2,TRUE),"Check age band"))</f>
        <v/>
      </c>
      <c r="R72" s="34">
        <f>IF(OR($A72="",$S72&lt;&gt;"Y",$J72=""),"",$J72)</f>
        <v/>
      </c>
      <c r="S72" s="23">
        <f>IF($A72="","",IFERROR(VLOOKUP($M72,Assumptions!$A$5:$B$11,2,FALSE),"Check"))</f>
        <v/>
      </c>
      <c r="T72" s="24">
        <f>IF($A72="","",IFERROR(IF($S72="Check","Check status",IF($B72="","Add customer, ","")&amp;IF($D72="","Add priority, ","")&amp;IF(AND($S72="Y",$E72=""),"Add opened date, ","")&amp;IF(AND($S72="Y",$F72=""),"Add promised date, ","")&amp;IF(AND($E72&lt;&gt;"",$F72&lt;&gt;"",$F72&lt;$E72),"Check promised date, ","")&amp;IF(AND($S72="Y",$N72&lt;&gt;""),"Check closed date, ","")&amp;IF(AND($S72="N",$N72=""),"Add closed date, ","")&amp;IF(AND($N72&lt;&gt;"",$E72&lt;&gt;"",$N72&lt;$E72),"Check closed date, ","")&amp;IF(AND($S72="Y",$J72=""),"Add estimated price, ","")&amp;IF(AND($S72="Y",$L72=""),"Add responsibility, ","")&amp;IF(AND($S72="Y",$L72&lt;&gt;"",$L72&lt;&gt;"None"),"Review blocker, ","")&amp;IF(AND($S72="Y",$P72&lt;&gt;"",$P72&gt;=Assumptions!$B$3),"Review overdue","")),"Check entry"))</f>
        <v/>
      </c>
    </row>
    <row r="73">
      <c r="A73" s="18" t="n"/>
      <c r="B73" s="19" t="n"/>
      <c r="C73" s="19" t="n"/>
      <c r="D73" s="18" t="n"/>
      <c r="E73" s="36" t="n"/>
      <c r="F73" s="36" t="n"/>
      <c r="G73" s="19" t="n"/>
      <c r="H73" s="21" t="n"/>
      <c r="I73" s="37" t="n"/>
      <c r="J73" s="37" t="n"/>
      <c r="K73" s="19" t="n"/>
      <c r="L73" s="19" t="n"/>
      <c r="M73" s="19" t="n"/>
      <c r="N73" s="36" t="n"/>
      <c r="O73" s="16">
        <f>IF(OR($A73="",$E73="",$S73&lt;&gt;"Y"),"",IFERROR(MAX(0,Assumptions!$B$2-$E73),""))</f>
        <v/>
      </c>
      <c r="P73" s="16">
        <f>IF(OR($A73="",$F73="",$S73&lt;&gt;"Y"),"",IFERROR(MAX(0,Assumptions!$B$2-$F73),""))</f>
        <v/>
      </c>
      <c r="Q73" s="25">
        <f>IF($O73="","",IFERROR(VLOOKUP($O73,Assumptions!$H$5:$I$9,2,TRUE),"Check age band"))</f>
        <v/>
      </c>
      <c r="R73" s="35">
        <f>IF(OR($A73="",$S73&lt;&gt;"Y",$J73=""),"",$J73)</f>
        <v/>
      </c>
      <c r="S73" s="25">
        <f>IF($A73="","",IFERROR(VLOOKUP($M73,Assumptions!$A$5:$B$11,2,FALSE),"Check"))</f>
        <v/>
      </c>
      <c r="T73" s="26">
        <f>IF($A73="","",IFERROR(IF($S73="Check","Check status",IF($B73="","Add customer, ","")&amp;IF($D73="","Add priority, ","")&amp;IF(AND($S73="Y",$E73=""),"Add opened date, ","")&amp;IF(AND($S73="Y",$F73=""),"Add promised date, ","")&amp;IF(AND($E73&lt;&gt;"",$F73&lt;&gt;"",$F73&lt;$E73),"Check promised date, ","")&amp;IF(AND($S73="Y",$N73&lt;&gt;""),"Check closed date, ","")&amp;IF(AND($S73="N",$N73=""),"Add closed date, ","")&amp;IF(AND($N73&lt;&gt;"",$E73&lt;&gt;"",$N73&lt;$E73),"Check closed date, ","")&amp;IF(AND($S73="Y",$J73=""),"Add estimated price, ","")&amp;IF(AND($S73="Y",$L73=""),"Add responsibility, ","")&amp;IF(AND($S73="Y",$L73&lt;&gt;"",$L73&lt;&gt;"None"),"Review blocker, ","")&amp;IF(AND($S73="Y",$P73&lt;&gt;"",$P73&gt;=Assumptions!$B$3),"Review overdue","")),"Check entry"))</f>
        <v/>
      </c>
    </row>
    <row r="74">
      <c r="A74" s="18" t="n"/>
      <c r="B74" s="19" t="n"/>
      <c r="C74" s="19" t="n"/>
      <c r="D74" s="18" t="n"/>
      <c r="E74" s="36" t="n"/>
      <c r="F74" s="36" t="n"/>
      <c r="G74" s="19" t="n"/>
      <c r="H74" s="21" t="n"/>
      <c r="I74" s="37" t="n"/>
      <c r="J74" s="37" t="n"/>
      <c r="K74" s="19" t="n"/>
      <c r="L74" s="19" t="n"/>
      <c r="M74" s="19" t="n"/>
      <c r="N74" s="36" t="n"/>
      <c r="O74" s="13">
        <f>IF(OR($A74="",$E74="",$S74&lt;&gt;"Y"),"",IFERROR(MAX(0,Assumptions!$B$2-$E74),""))</f>
        <v/>
      </c>
      <c r="P74" s="13">
        <f>IF(OR($A74="",$F74="",$S74&lt;&gt;"Y"),"",IFERROR(MAX(0,Assumptions!$B$2-$F74),""))</f>
        <v/>
      </c>
      <c r="Q74" s="23">
        <f>IF($O74="","",IFERROR(VLOOKUP($O74,Assumptions!$H$5:$I$9,2,TRUE),"Check age band"))</f>
        <v/>
      </c>
      <c r="R74" s="34">
        <f>IF(OR($A74="",$S74&lt;&gt;"Y",$J74=""),"",$J74)</f>
        <v/>
      </c>
      <c r="S74" s="23">
        <f>IF($A74="","",IFERROR(VLOOKUP($M74,Assumptions!$A$5:$B$11,2,FALSE),"Check"))</f>
        <v/>
      </c>
      <c r="T74" s="24">
        <f>IF($A74="","",IFERROR(IF($S74="Check","Check status",IF($B74="","Add customer, ","")&amp;IF($D74="","Add priority, ","")&amp;IF(AND($S74="Y",$E74=""),"Add opened date, ","")&amp;IF(AND($S74="Y",$F74=""),"Add promised date, ","")&amp;IF(AND($E74&lt;&gt;"",$F74&lt;&gt;"",$F74&lt;$E74),"Check promised date, ","")&amp;IF(AND($S74="Y",$N74&lt;&gt;""),"Check closed date, ","")&amp;IF(AND($S74="N",$N74=""),"Add closed date, ","")&amp;IF(AND($N74&lt;&gt;"",$E74&lt;&gt;"",$N74&lt;$E74),"Check closed date, ","")&amp;IF(AND($S74="Y",$J74=""),"Add estimated price, ","")&amp;IF(AND($S74="Y",$L74=""),"Add responsibility, ","")&amp;IF(AND($S74="Y",$L74&lt;&gt;"",$L74&lt;&gt;"None"),"Review blocker, ","")&amp;IF(AND($S74="Y",$P74&lt;&gt;"",$P74&gt;=Assumptions!$B$3),"Review overdue","")),"Check entry"))</f>
        <v/>
      </c>
    </row>
    <row r="75">
      <c r="A75" s="18" t="n"/>
      <c r="B75" s="19" t="n"/>
      <c r="C75" s="19" t="n"/>
      <c r="D75" s="18" t="n"/>
      <c r="E75" s="36" t="n"/>
      <c r="F75" s="36" t="n"/>
      <c r="G75" s="19" t="n"/>
      <c r="H75" s="21" t="n"/>
      <c r="I75" s="37" t="n"/>
      <c r="J75" s="37" t="n"/>
      <c r="K75" s="19" t="n"/>
      <c r="L75" s="19" t="n"/>
      <c r="M75" s="19" t="n"/>
      <c r="N75" s="36" t="n"/>
      <c r="O75" s="16">
        <f>IF(OR($A75="",$E75="",$S75&lt;&gt;"Y"),"",IFERROR(MAX(0,Assumptions!$B$2-$E75),""))</f>
        <v/>
      </c>
      <c r="P75" s="16">
        <f>IF(OR($A75="",$F75="",$S75&lt;&gt;"Y"),"",IFERROR(MAX(0,Assumptions!$B$2-$F75),""))</f>
        <v/>
      </c>
      <c r="Q75" s="25">
        <f>IF($O75="","",IFERROR(VLOOKUP($O75,Assumptions!$H$5:$I$9,2,TRUE),"Check age band"))</f>
        <v/>
      </c>
      <c r="R75" s="35">
        <f>IF(OR($A75="",$S75&lt;&gt;"Y",$J75=""),"",$J75)</f>
        <v/>
      </c>
      <c r="S75" s="25">
        <f>IF($A75="","",IFERROR(VLOOKUP($M75,Assumptions!$A$5:$B$11,2,FALSE),"Check"))</f>
        <v/>
      </c>
      <c r="T75" s="26">
        <f>IF($A75="","",IFERROR(IF($S75="Check","Check status",IF($B75="","Add customer, ","")&amp;IF($D75="","Add priority, ","")&amp;IF(AND($S75="Y",$E75=""),"Add opened date, ","")&amp;IF(AND($S75="Y",$F75=""),"Add promised date, ","")&amp;IF(AND($E75&lt;&gt;"",$F75&lt;&gt;"",$F75&lt;$E75),"Check promised date, ","")&amp;IF(AND($S75="Y",$N75&lt;&gt;""),"Check closed date, ","")&amp;IF(AND($S75="N",$N75=""),"Add closed date, ","")&amp;IF(AND($N75&lt;&gt;"",$E75&lt;&gt;"",$N75&lt;$E75),"Check closed date, ","")&amp;IF(AND($S75="Y",$J75=""),"Add estimated price, ","")&amp;IF(AND($S75="Y",$L75=""),"Add responsibility, ","")&amp;IF(AND($S75="Y",$L75&lt;&gt;"",$L75&lt;&gt;"None"),"Review blocker, ","")&amp;IF(AND($S75="Y",$P75&lt;&gt;"",$P75&gt;=Assumptions!$B$3),"Review overdue","")),"Check entry"))</f>
        <v/>
      </c>
    </row>
    <row r="76">
      <c r="A76" s="18" t="n"/>
      <c r="B76" s="19" t="n"/>
      <c r="C76" s="19" t="n"/>
      <c r="D76" s="18" t="n"/>
      <c r="E76" s="36" t="n"/>
      <c r="F76" s="36" t="n"/>
      <c r="G76" s="19" t="n"/>
      <c r="H76" s="21" t="n"/>
      <c r="I76" s="37" t="n"/>
      <c r="J76" s="37" t="n"/>
      <c r="K76" s="19" t="n"/>
      <c r="L76" s="19" t="n"/>
      <c r="M76" s="19" t="n"/>
      <c r="N76" s="36" t="n"/>
      <c r="O76" s="13">
        <f>IF(OR($A76="",$E76="",$S76&lt;&gt;"Y"),"",IFERROR(MAX(0,Assumptions!$B$2-$E76),""))</f>
        <v/>
      </c>
      <c r="P76" s="13">
        <f>IF(OR($A76="",$F76="",$S76&lt;&gt;"Y"),"",IFERROR(MAX(0,Assumptions!$B$2-$F76),""))</f>
        <v/>
      </c>
      <c r="Q76" s="23">
        <f>IF($O76="","",IFERROR(VLOOKUP($O76,Assumptions!$H$5:$I$9,2,TRUE),"Check age band"))</f>
        <v/>
      </c>
      <c r="R76" s="34">
        <f>IF(OR($A76="",$S76&lt;&gt;"Y",$J76=""),"",$J76)</f>
        <v/>
      </c>
      <c r="S76" s="23">
        <f>IF($A76="","",IFERROR(VLOOKUP($M76,Assumptions!$A$5:$B$11,2,FALSE),"Check"))</f>
        <v/>
      </c>
      <c r="T76" s="24">
        <f>IF($A76="","",IFERROR(IF($S76="Check","Check status",IF($B76="","Add customer, ","")&amp;IF($D76="","Add priority, ","")&amp;IF(AND($S76="Y",$E76=""),"Add opened date, ","")&amp;IF(AND($S76="Y",$F76=""),"Add promised date, ","")&amp;IF(AND($E76&lt;&gt;"",$F76&lt;&gt;"",$F76&lt;$E76),"Check promised date, ","")&amp;IF(AND($S76="Y",$N76&lt;&gt;""),"Check closed date, ","")&amp;IF(AND($S76="N",$N76=""),"Add closed date, ","")&amp;IF(AND($N76&lt;&gt;"",$E76&lt;&gt;"",$N76&lt;$E76),"Check closed date, ","")&amp;IF(AND($S76="Y",$J76=""),"Add estimated price, ","")&amp;IF(AND($S76="Y",$L76=""),"Add responsibility, ","")&amp;IF(AND($S76="Y",$L76&lt;&gt;"",$L76&lt;&gt;"None"),"Review blocker, ","")&amp;IF(AND($S76="Y",$P76&lt;&gt;"",$P76&gt;=Assumptions!$B$3),"Review overdue","")),"Check entry"))</f>
        <v/>
      </c>
    </row>
    <row r="77">
      <c r="A77" s="18" t="n"/>
      <c r="B77" s="19" t="n"/>
      <c r="C77" s="19" t="n"/>
      <c r="D77" s="18" t="n"/>
      <c r="E77" s="36" t="n"/>
      <c r="F77" s="36" t="n"/>
      <c r="G77" s="19" t="n"/>
      <c r="H77" s="21" t="n"/>
      <c r="I77" s="37" t="n"/>
      <c r="J77" s="37" t="n"/>
      <c r="K77" s="19" t="n"/>
      <c r="L77" s="19" t="n"/>
      <c r="M77" s="19" t="n"/>
      <c r="N77" s="36" t="n"/>
      <c r="O77" s="16">
        <f>IF(OR($A77="",$E77="",$S77&lt;&gt;"Y"),"",IFERROR(MAX(0,Assumptions!$B$2-$E77),""))</f>
        <v/>
      </c>
      <c r="P77" s="16">
        <f>IF(OR($A77="",$F77="",$S77&lt;&gt;"Y"),"",IFERROR(MAX(0,Assumptions!$B$2-$F77),""))</f>
        <v/>
      </c>
      <c r="Q77" s="25">
        <f>IF($O77="","",IFERROR(VLOOKUP($O77,Assumptions!$H$5:$I$9,2,TRUE),"Check age band"))</f>
        <v/>
      </c>
      <c r="R77" s="35">
        <f>IF(OR($A77="",$S77&lt;&gt;"Y",$J77=""),"",$J77)</f>
        <v/>
      </c>
      <c r="S77" s="25">
        <f>IF($A77="","",IFERROR(VLOOKUP($M77,Assumptions!$A$5:$B$11,2,FALSE),"Check"))</f>
        <v/>
      </c>
      <c r="T77" s="26">
        <f>IF($A77="","",IFERROR(IF($S77="Check","Check status",IF($B77="","Add customer, ","")&amp;IF($D77="","Add priority, ","")&amp;IF(AND($S77="Y",$E77=""),"Add opened date, ","")&amp;IF(AND($S77="Y",$F77=""),"Add promised date, ","")&amp;IF(AND($E77&lt;&gt;"",$F77&lt;&gt;"",$F77&lt;$E77),"Check promised date, ","")&amp;IF(AND($S77="Y",$N77&lt;&gt;""),"Check closed date, ","")&amp;IF(AND($S77="N",$N77=""),"Add closed date, ","")&amp;IF(AND($N77&lt;&gt;"",$E77&lt;&gt;"",$N77&lt;$E77),"Check closed date, ","")&amp;IF(AND($S77="Y",$J77=""),"Add estimated price, ","")&amp;IF(AND($S77="Y",$L77=""),"Add responsibility, ","")&amp;IF(AND($S77="Y",$L77&lt;&gt;"",$L77&lt;&gt;"None"),"Review blocker, ","")&amp;IF(AND($S77="Y",$P77&lt;&gt;"",$P77&gt;=Assumptions!$B$3),"Review overdue","")),"Check entry"))</f>
        <v/>
      </c>
    </row>
    <row r="78">
      <c r="A78" s="18" t="n"/>
      <c r="B78" s="19" t="n"/>
      <c r="C78" s="19" t="n"/>
      <c r="D78" s="18" t="n"/>
      <c r="E78" s="36" t="n"/>
      <c r="F78" s="36" t="n"/>
      <c r="G78" s="19" t="n"/>
      <c r="H78" s="21" t="n"/>
      <c r="I78" s="37" t="n"/>
      <c r="J78" s="37" t="n"/>
      <c r="K78" s="19" t="n"/>
      <c r="L78" s="19" t="n"/>
      <c r="M78" s="19" t="n"/>
      <c r="N78" s="36" t="n"/>
      <c r="O78" s="13">
        <f>IF(OR($A78="",$E78="",$S78&lt;&gt;"Y"),"",IFERROR(MAX(0,Assumptions!$B$2-$E78),""))</f>
        <v/>
      </c>
      <c r="P78" s="13">
        <f>IF(OR($A78="",$F78="",$S78&lt;&gt;"Y"),"",IFERROR(MAX(0,Assumptions!$B$2-$F78),""))</f>
        <v/>
      </c>
      <c r="Q78" s="23">
        <f>IF($O78="","",IFERROR(VLOOKUP($O78,Assumptions!$H$5:$I$9,2,TRUE),"Check age band"))</f>
        <v/>
      </c>
      <c r="R78" s="34">
        <f>IF(OR($A78="",$S78&lt;&gt;"Y",$J78=""),"",$J78)</f>
        <v/>
      </c>
      <c r="S78" s="23">
        <f>IF($A78="","",IFERROR(VLOOKUP($M78,Assumptions!$A$5:$B$11,2,FALSE),"Check"))</f>
        <v/>
      </c>
      <c r="T78" s="24">
        <f>IF($A78="","",IFERROR(IF($S78="Check","Check status",IF($B78="","Add customer, ","")&amp;IF($D78="","Add priority, ","")&amp;IF(AND($S78="Y",$E78=""),"Add opened date, ","")&amp;IF(AND($S78="Y",$F78=""),"Add promised date, ","")&amp;IF(AND($E78&lt;&gt;"",$F78&lt;&gt;"",$F78&lt;$E78),"Check promised date, ","")&amp;IF(AND($S78="Y",$N78&lt;&gt;""),"Check closed date, ","")&amp;IF(AND($S78="N",$N78=""),"Add closed date, ","")&amp;IF(AND($N78&lt;&gt;"",$E78&lt;&gt;"",$N78&lt;$E78),"Check closed date, ","")&amp;IF(AND($S78="Y",$J78=""),"Add estimated price, ","")&amp;IF(AND($S78="Y",$L78=""),"Add responsibility, ","")&amp;IF(AND($S78="Y",$L78&lt;&gt;"",$L78&lt;&gt;"None"),"Review blocker, ","")&amp;IF(AND($S78="Y",$P78&lt;&gt;"",$P78&gt;=Assumptions!$B$3),"Review overdue","")),"Check entry"))</f>
        <v/>
      </c>
    </row>
    <row r="79">
      <c r="A79" s="18" t="n"/>
      <c r="B79" s="19" t="n"/>
      <c r="C79" s="19" t="n"/>
      <c r="D79" s="18" t="n"/>
      <c r="E79" s="36" t="n"/>
      <c r="F79" s="36" t="n"/>
      <c r="G79" s="19" t="n"/>
      <c r="H79" s="21" t="n"/>
      <c r="I79" s="37" t="n"/>
      <c r="J79" s="37" t="n"/>
      <c r="K79" s="19" t="n"/>
      <c r="L79" s="19" t="n"/>
      <c r="M79" s="19" t="n"/>
      <c r="N79" s="36" t="n"/>
      <c r="O79" s="16">
        <f>IF(OR($A79="",$E79="",$S79&lt;&gt;"Y"),"",IFERROR(MAX(0,Assumptions!$B$2-$E79),""))</f>
        <v/>
      </c>
      <c r="P79" s="16">
        <f>IF(OR($A79="",$F79="",$S79&lt;&gt;"Y"),"",IFERROR(MAX(0,Assumptions!$B$2-$F79),""))</f>
        <v/>
      </c>
      <c r="Q79" s="25">
        <f>IF($O79="","",IFERROR(VLOOKUP($O79,Assumptions!$H$5:$I$9,2,TRUE),"Check age band"))</f>
        <v/>
      </c>
      <c r="R79" s="35">
        <f>IF(OR($A79="",$S79&lt;&gt;"Y",$J79=""),"",$J79)</f>
        <v/>
      </c>
      <c r="S79" s="25">
        <f>IF($A79="","",IFERROR(VLOOKUP($M79,Assumptions!$A$5:$B$11,2,FALSE),"Check"))</f>
        <v/>
      </c>
      <c r="T79" s="26">
        <f>IF($A79="","",IFERROR(IF($S79="Check","Check status",IF($B79="","Add customer, ","")&amp;IF($D79="","Add priority, ","")&amp;IF(AND($S79="Y",$E79=""),"Add opened date, ","")&amp;IF(AND($S79="Y",$F79=""),"Add promised date, ","")&amp;IF(AND($E79&lt;&gt;"",$F79&lt;&gt;"",$F79&lt;$E79),"Check promised date, ","")&amp;IF(AND($S79="Y",$N79&lt;&gt;""),"Check closed date, ","")&amp;IF(AND($S79="N",$N79=""),"Add closed date, ","")&amp;IF(AND($N79&lt;&gt;"",$E79&lt;&gt;"",$N79&lt;$E79),"Check closed date, ","")&amp;IF(AND($S79="Y",$J79=""),"Add estimated price, ","")&amp;IF(AND($S79="Y",$L79=""),"Add responsibility, ","")&amp;IF(AND($S79="Y",$L79&lt;&gt;"",$L79&lt;&gt;"None"),"Review blocker, ","")&amp;IF(AND($S79="Y",$P79&lt;&gt;"",$P79&gt;=Assumptions!$B$3),"Review overdue","")),"Check entry"))</f>
        <v/>
      </c>
    </row>
    <row r="80">
      <c r="A80" s="18" t="n"/>
      <c r="B80" s="19" t="n"/>
      <c r="C80" s="19" t="n"/>
      <c r="D80" s="18" t="n"/>
      <c r="E80" s="36" t="n"/>
      <c r="F80" s="36" t="n"/>
      <c r="G80" s="19" t="n"/>
      <c r="H80" s="21" t="n"/>
      <c r="I80" s="37" t="n"/>
      <c r="J80" s="37" t="n"/>
      <c r="K80" s="19" t="n"/>
      <c r="L80" s="19" t="n"/>
      <c r="M80" s="19" t="n"/>
      <c r="N80" s="36" t="n"/>
      <c r="O80" s="13">
        <f>IF(OR($A80="",$E80="",$S80&lt;&gt;"Y"),"",IFERROR(MAX(0,Assumptions!$B$2-$E80),""))</f>
        <v/>
      </c>
      <c r="P80" s="13">
        <f>IF(OR($A80="",$F80="",$S80&lt;&gt;"Y"),"",IFERROR(MAX(0,Assumptions!$B$2-$F80),""))</f>
        <v/>
      </c>
      <c r="Q80" s="23">
        <f>IF($O80="","",IFERROR(VLOOKUP($O80,Assumptions!$H$5:$I$9,2,TRUE),"Check age band"))</f>
        <v/>
      </c>
      <c r="R80" s="34">
        <f>IF(OR($A80="",$S80&lt;&gt;"Y",$J80=""),"",$J80)</f>
        <v/>
      </c>
      <c r="S80" s="23">
        <f>IF($A80="","",IFERROR(VLOOKUP($M80,Assumptions!$A$5:$B$11,2,FALSE),"Check"))</f>
        <v/>
      </c>
      <c r="T80" s="24">
        <f>IF($A80="","",IFERROR(IF($S80="Check","Check status",IF($B80="","Add customer, ","")&amp;IF($D80="","Add priority, ","")&amp;IF(AND($S80="Y",$E80=""),"Add opened date, ","")&amp;IF(AND($S80="Y",$F80=""),"Add promised date, ","")&amp;IF(AND($E80&lt;&gt;"",$F80&lt;&gt;"",$F80&lt;$E80),"Check promised date, ","")&amp;IF(AND($S80="Y",$N80&lt;&gt;""),"Check closed date, ","")&amp;IF(AND($S80="N",$N80=""),"Add closed date, ","")&amp;IF(AND($N80&lt;&gt;"",$E80&lt;&gt;"",$N80&lt;$E80),"Check closed date, ","")&amp;IF(AND($S80="Y",$J80=""),"Add estimated price, ","")&amp;IF(AND($S80="Y",$L80=""),"Add responsibility, ","")&amp;IF(AND($S80="Y",$L80&lt;&gt;"",$L80&lt;&gt;"None"),"Review blocker, ","")&amp;IF(AND($S80="Y",$P80&lt;&gt;"",$P80&gt;=Assumptions!$B$3),"Review overdue","")),"Check entry"))</f>
        <v/>
      </c>
    </row>
    <row r="81">
      <c r="A81" s="18" t="n"/>
      <c r="B81" s="19" t="n"/>
      <c r="C81" s="19" t="n"/>
      <c r="D81" s="18" t="n"/>
      <c r="E81" s="36" t="n"/>
      <c r="F81" s="36" t="n"/>
      <c r="G81" s="19" t="n"/>
      <c r="H81" s="21" t="n"/>
      <c r="I81" s="37" t="n"/>
      <c r="J81" s="37" t="n"/>
      <c r="K81" s="19" t="n"/>
      <c r="L81" s="19" t="n"/>
      <c r="M81" s="19" t="n"/>
      <c r="N81" s="36" t="n"/>
      <c r="O81" s="16">
        <f>IF(OR($A81="",$E81="",$S81&lt;&gt;"Y"),"",IFERROR(MAX(0,Assumptions!$B$2-$E81),""))</f>
        <v/>
      </c>
      <c r="P81" s="16">
        <f>IF(OR($A81="",$F81="",$S81&lt;&gt;"Y"),"",IFERROR(MAX(0,Assumptions!$B$2-$F81),""))</f>
        <v/>
      </c>
      <c r="Q81" s="25">
        <f>IF($O81="","",IFERROR(VLOOKUP($O81,Assumptions!$H$5:$I$9,2,TRUE),"Check age band"))</f>
        <v/>
      </c>
      <c r="R81" s="35">
        <f>IF(OR($A81="",$S81&lt;&gt;"Y",$J81=""),"",$J81)</f>
        <v/>
      </c>
      <c r="S81" s="25">
        <f>IF($A81="","",IFERROR(VLOOKUP($M81,Assumptions!$A$5:$B$11,2,FALSE),"Check"))</f>
        <v/>
      </c>
      <c r="T81" s="26">
        <f>IF($A81="","",IFERROR(IF($S81="Check","Check status",IF($B81="","Add customer, ","")&amp;IF($D81="","Add priority, ","")&amp;IF(AND($S81="Y",$E81=""),"Add opened date, ","")&amp;IF(AND($S81="Y",$F81=""),"Add promised date, ","")&amp;IF(AND($E81&lt;&gt;"",$F81&lt;&gt;"",$F81&lt;$E81),"Check promised date, ","")&amp;IF(AND($S81="Y",$N81&lt;&gt;""),"Check closed date, ","")&amp;IF(AND($S81="N",$N81=""),"Add closed date, ","")&amp;IF(AND($N81&lt;&gt;"",$E81&lt;&gt;"",$N81&lt;$E81),"Check closed date, ","")&amp;IF(AND($S81="Y",$J81=""),"Add estimated price, ","")&amp;IF(AND($S81="Y",$L81=""),"Add responsibility, ","")&amp;IF(AND($S81="Y",$L81&lt;&gt;"",$L81&lt;&gt;"None"),"Review blocker, ","")&amp;IF(AND($S81="Y",$P81&lt;&gt;"",$P81&gt;=Assumptions!$B$3),"Review overdue","")),"Check entry"))</f>
        <v/>
      </c>
    </row>
    <row r="82">
      <c r="A82" s="18" t="n"/>
      <c r="B82" s="19" t="n"/>
      <c r="C82" s="19" t="n"/>
      <c r="D82" s="18" t="n"/>
      <c r="E82" s="36" t="n"/>
      <c r="F82" s="36" t="n"/>
      <c r="G82" s="19" t="n"/>
      <c r="H82" s="21" t="n"/>
      <c r="I82" s="37" t="n"/>
      <c r="J82" s="37" t="n"/>
      <c r="K82" s="19" t="n"/>
      <c r="L82" s="19" t="n"/>
      <c r="M82" s="19" t="n"/>
      <c r="N82" s="36" t="n"/>
      <c r="O82" s="13">
        <f>IF(OR($A82="",$E82="",$S82&lt;&gt;"Y"),"",IFERROR(MAX(0,Assumptions!$B$2-$E82),""))</f>
        <v/>
      </c>
      <c r="P82" s="13">
        <f>IF(OR($A82="",$F82="",$S82&lt;&gt;"Y"),"",IFERROR(MAX(0,Assumptions!$B$2-$F82),""))</f>
        <v/>
      </c>
      <c r="Q82" s="23">
        <f>IF($O82="","",IFERROR(VLOOKUP($O82,Assumptions!$H$5:$I$9,2,TRUE),"Check age band"))</f>
        <v/>
      </c>
      <c r="R82" s="34">
        <f>IF(OR($A82="",$S82&lt;&gt;"Y",$J82=""),"",$J82)</f>
        <v/>
      </c>
      <c r="S82" s="23">
        <f>IF($A82="","",IFERROR(VLOOKUP($M82,Assumptions!$A$5:$B$11,2,FALSE),"Check"))</f>
        <v/>
      </c>
      <c r="T82" s="24">
        <f>IF($A82="","",IFERROR(IF($S82="Check","Check status",IF($B82="","Add customer, ","")&amp;IF($D82="","Add priority, ","")&amp;IF(AND($S82="Y",$E82=""),"Add opened date, ","")&amp;IF(AND($S82="Y",$F82=""),"Add promised date, ","")&amp;IF(AND($E82&lt;&gt;"",$F82&lt;&gt;"",$F82&lt;$E82),"Check promised date, ","")&amp;IF(AND($S82="Y",$N82&lt;&gt;""),"Check closed date, ","")&amp;IF(AND($S82="N",$N82=""),"Add closed date, ","")&amp;IF(AND($N82&lt;&gt;"",$E82&lt;&gt;"",$N82&lt;$E82),"Check closed date, ","")&amp;IF(AND($S82="Y",$J82=""),"Add estimated price, ","")&amp;IF(AND($S82="Y",$L82=""),"Add responsibility, ","")&amp;IF(AND($S82="Y",$L82&lt;&gt;"",$L82&lt;&gt;"None"),"Review blocker, ","")&amp;IF(AND($S82="Y",$P82&lt;&gt;"",$P82&gt;=Assumptions!$B$3),"Review overdue","")),"Check entry"))</f>
        <v/>
      </c>
    </row>
    <row r="83">
      <c r="A83" s="18" t="n"/>
      <c r="B83" s="19" t="n"/>
      <c r="C83" s="19" t="n"/>
      <c r="D83" s="18" t="n"/>
      <c r="E83" s="36" t="n"/>
      <c r="F83" s="36" t="n"/>
      <c r="G83" s="19" t="n"/>
      <c r="H83" s="21" t="n"/>
      <c r="I83" s="37" t="n"/>
      <c r="J83" s="37" t="n"/>
      <c r="K83" s="19" t="n"/>
      <c r="L83" s="19" t="n"/>
      <c r="M83" s="19" t="n"/>
      <c r="N83" s="36" t="n"/>
      <c r="O83" s="16">
        <f>IF(OR($A83="",$E83="",$S83&lt;&gt;"Y"),"",IFERROR(MAX(0,Assumptions!$B$2-$E83),""))</f>
        <v/>
      </c>
      <c r="P83" s="16">
        <f>IF(OR($A83="",$F83="",$S83&lt;&gt;"Y"),"",IFERROR(MAX(0,Assumptions!$B$2-$F83),""))</f>
        <v/>
      </c>
      <c r="Q83" s="25">
        <f>IF($O83="","",IFERROR(VLOOKUP($O83,Assumptions!$H$5:$I$9,2,TRUE),"Check age band"))</f>
        <v/>
      </c>
      <c r="R83" s="35">
        <f>IF(OR($A83="",$S83&lt;&gt;"Y",$J83=""),"",$J83)</f>
        <v/>
      </c>
      <c r="S83" s="25">
        <f>IF($A83="","",IFERROR(VLOOKUP($M83,Assumptions!$A$5:$B$11,2,FALSE),"Check"))</f>
        <v/>
      </c>
      <c r="T83" s="26">
        <f>IF($A83="","",IFERROR(IF($S83="Check","Check status",IF($B83="","Add customer, ","")&amp;IF($D83="","Add priority, ","")&amp;IF(AND($S83="Y",$E83=""),"Add opened date, ","")&amp;IF(AND($S83="Y",$F83=""),"Add promised date, ","")&amp;IF(AND($E83&lt;&gt;"",$F83&lt;&gt;"",$F83&lt;$E83),"Check promised date, ","")&amp;IF(AND($S83="Y",$N83&lt;&gt;""),"Check closed date, ","")&amp;IF(AND($S83="N",$N83=""),"Add closed date, ","")&amp;IF(AND($N83&lt;&gt;"",$E83&lt;&gt;"",$N83&lt;$E83),"Check closed date, ","")&amp;IF(AND($S83="Y",$J83=""),"Add estimated price, ","")&amp;IF(AND($S83="Y",$L83=""),"Add responsibility, ","")&amp;IF(AND($S83="Y",$L83&lt;&gt;"",$L83&lt;&gt;"None"),"Review blocker, ","")&amp;IF(AND($S83="Y",$P83&lt;&gt;"",$P83&gt;=Assumptions!$B$3),"Review overdue","")),"Check entry"))</f>
        <v/>
      </c>
    </row>
    <row r="84">
      <c r="A84" s="18" t="n"/>
      <c r="B84" s="19" t="n"/>
      <c r="C84" s="19" t="n"/>
      <c r="D84" s="18" t="n"/>
      <c r="E84" s="36" t="n"/>
      <c r="F84" s="36" t="n"/>
      <c r="G84" s="19" t="n"/>
      <c r="H84" s="21" t="n"/>
      <c r="I84" s="37" t="n"/>
      <c r="J84" s="37" t="n"/>
      <c r="K84" s="19" t="n"/>
      <c r="L84" s="19" t="n"/>
      <c r="M84" s="19" t="n"/>
      <c r="N84" s="36" t="n"/>
      <c r="O84" s="13">
        <f>IF(OR($A84="",$E84="",$S84&lt;&gt;"Y"),"",IFERROR(MAX(0,Assumptions!$B$2-$E84),""))</f>
        <v/>
      </c>
      <c r="P84" s="13">
        <f>IF(OR($A84="",$F84="",$S84&lt;&gt;"Y"),"",IFERROR(MAX(0,Assumptions!$B$2-$F84),""))</f>
        <v/>
      </c>
      <c r="Q84" s="23">
        <f>IF($O84="","",IFERROR(VLOOKUP($O84,Assumptions!$H$5:$I$9,2,TRUE),"Check age band"))</f>
        <v/>
      </c>
      <c r="R84" s="34">
        <f>IF(OR($A84="",$S84&lt;&gt;"Y",$J84=""),"",$J84)</f>
        <v/>
      </c>
      <c r="S84" s="23">
        <f>IF($A84="","",IFERROR(VLOOKUP($M84,Assumptions!$A$5:$B$11,2,FALSE),"Check"))</f>
        <v/>
      </c>
      <c r="T84" s="24">
        <f>IF($A84="","",IFERROR(IF($S84="Check","Check status",IF($B84="","Add customer, ","")&amp;IF($D84="","Add priority, ","")&amp;IF(AND($S84="Y",$E84=""),"Add opened date, ","")&amp;IF(AND($S84="Y",$F84=""),"Add promised date, ","")&amp;IF(AND($E84&lt;&gt;"",$F84&lt;&gt;"",$F84&lt;$E84),"Check promised date, ","")&amp;IF(AND($S84="Y",$N84&lt;&gt;""),"Check closed date, ","")&amp;IF(AND($S84="N",$N84=""),"Add closed date, ","")&amp;IF(AND($N84&lt;&gt;"",$E84&lt;&gt;"",$N84&lt;$E84),"Check closed date, ","")&amp;IF(AND($S84="Y",$J84=""),"Add estimated price, ","")&amp;IF(AND($S84="Y",$L84=""),"Add responsibility, ","")&amp;IF(AND($S84="Y",$L84&lt;&gt;"",$L84&lt;&gt;"None"),"Review blocker, ","")&amp;IF(AND($S84="Y",$P84&lt;&gt;"",$P84&gt;=Assumptions!$B$3),"Review overdue","")),"Check entry"))</f>
        <v/>
      </c>
    </row>
    <row r="85">
      <c r="A85" s="18" t="n"/>
      <c r="B85" s="19" t="n"/>
      <c r="C85" s="19" t="n"/>
      <c r="D85" s="18" t="n"/>
      <c r="E85" s="36" t="n"/>
      <c r="F85" s="36" t="n"/>
      <c r="G85" s="19" t="n"/>
      <c r="H85" s="21" t="n"/>
      <c r="I85" s="37" t="n"/>
      <c r="J85" s="37" t="n"/>
      <c r="K85" s="19" t="n"/>
      <c r="L85" s="19" t="n"/>
      <c r="M85" s="19" t="n"/>
      <c r="N85" s="36" t="n"/>
      <c r="O85" s="16">
        <f>IF(OR($A85="",$E85="",$S85&lt;&gt;"Y"),"",IFERROR(MAX(0,Assumptions!$B$2-$E85),""))</f>
        <v/>
      </c>
      <c r="P85" s="16">
        <f>IF(OR($A85="",$F85="",$S85&lt;&gt;"Y"),"",IFERROR(MAX(0,Assumptions!$B$2-$F85),""))</f>
        <v/>
      </c>
      <c r="Q85" s="25">
        <f>IF($O85="","",IFERROR(VLOOKUP($O85,Assumptions!$H$5:$I$9,2,TRUE),"Check age band"))</f>
        <v/>
      </c>
      <c r="R85" s="35">
        <f>IF(OR($A85="",$S85&lt;&gt;"Y",$J85=""),"",$J85)</f>
        <v/>
      </c>
      <c r="S85" s="25">
        <f>IF($A85="","",IFERROR(VLOOKUP($M85,Assumptions!$A$5:$B$11,2,FALSE),"Check"))</f>
        <v/>
      </c>
      <c r="T85" s="26">
        <f>IF($A85="","",IFERROR(IF($S85="Check","Check status",IF($B85="","Add customer, ","")&amp;IF($D85="","Add priority, ","")&amp;IF(AND($S85="Y",$E85=""),"Add opened date, ","")&amp;IF(AND($S85="Y",$F85=""),"Add promised date, ","")&amp;IF(AND($E85&lt;&gt;"",$F85&lt;&gt;"",$F85&lt;$E85),"Check promised date, ","")&amp;IF(AND($S85="Y",$N85&lt;&gt;""),"Check closed date, ","")&amp;IF(AND($S85="N",$N85=""),"Add closed date, ","")&amp;IF(AND($N85&lt;&gt;"",$E85&lt;&gt;"",$N85&lt;$E85),"Check closed date, ","")&amp;IF(AND($S85="Y",$J85=""),"Add estimated price, ","")&amp;IF(AND($S85="Y",$L85=""),"Add responsibility, ","")&amp;IF(AND($S85="Y",$L85&lt;&gt;"",$L85&lt;&gt;"None"),"Review blocker, ","")&amp;IF(AND($S85="Y",$P85&lt;&gt;"",$P85&gt;=Assumptions!$B$3),"Review overdue","")),"Check entry"))</f>
        <v/>
      </c>
    </row>
    <row r="86">
      <c r="A86" s="18" t="n"/>
      <c r="B86" s="19" t="n"/>
      <c r="C86" s="19" t="n"/>
      <c r="D86" s="18" t="n"/>
      <c r="E86" s="36" t="n"/>
      <c r="F86" s="36" t="n"/>
      <c r="G86" s="19" t="n"/>
      <c r="H86" s="21" t="n"/>
      <c r="I86" s="37" t="n"/>
      <c r="J86" s="37" t="n"/>
      <c r="K86" s="19" t="n"/>
      <c r="L86" s="19" t="n"/>
      <c r="M86" s="19" t="n"/>
      <c r="N86" s="36" t="n"/>
      <c r="O86" s="13">
        <f>IF(OR($A86="",$E86="",$S86&lt;&gt;"Y"),"",IFERROR(MAX(0,Assumptions!$B$2-$E86),""))</f>
        <v/>
      </c>
      <c r="P86" s="13">
        <f>IF(OR($A86="",$F86="",$S86&lt;&gt;"Y"),"",IFERROR(MAX(0,Assumptions!$B$2-$F86),""))</f>
        <v/>
      </c>
      <c r="Q86" s="23">
        <f>IF($O86="","",IFERROR(VLOOKUP($O86,Assumptions!$H$5:$I$9,2,TRUE),"Check age band"))</f>
        <v/>
      </c>
      <c r="R86" s="34">
        <f>IF(OR($A86="",$S86&lt;&gt;"Y",$J86=""),"",$J86)</f>
        <v/>
      </c>
      <c r="S86" s="23">
        <f>IF($A86="","",IFERROR(VLOOKUP($M86,Assumptions!$A$5:$B$11,2,FALSE),"Check"))</f>
        <v/>
      </c>
      <c r="T86" s="24">
        <f>IF($A86="","",IFERROR(IF($S86="Check","Check status",IF($B86="","Add customer, ","")&amp;IF($D86="","Add priority, ","")&amp;IF(AND($S86="Y",$E86=""),"Add opened date, ","")&amp;IF(AND($S86="Y",$F86=""),"Add promised date, ","")&amp;IF(AND($E86&lt;&gt;"",$F86&lt;&gt;"",$F86&lt;$E86),"Check promised date, ","")&amp;IF(AND($S86="Y",$N86&lt;&gt;""),"Check closed date, ","")&amp;IF(AND($S86="N",$N86=""),"Add closed date, ","")&amp;IF(AND($N86&lt;&gt;"",$E86&lt;&gt;"",$N86&lt;$E86),"Check closed date, ","")&amp;IF(AND($S86="Y",$J86=""),"Add estimated price, ","")&amp;IF(AND($S86="Y",$L86=""),"Add responsibility, ","")&amp;IF(AND($S86="Y",$L86&lt;&gt;"",$L86&lt;&gt;"None"),"Review blocker, ","")&amp;IF(AND($S86="Y",$P86&lt;&gt;"",$P86&gt;=Assumptions!$B$3),"Review overdue","")),"Check entry"))</f>
        <v/>
      </c>
    </row>
    <row r="87">
      <c r="A87" s="18" t="n"/>
      <c r="B87" s="19" t="n"/>
      <c r="C87" s="19" t="n"/>
      <c r="D87" s="18" t="n"/>
      <c r="E87" s="36" t="n"/>
      <c r="F87" s="36" t="n"/>
      <c r="G87" s="19" t="n"/>
      <c r="H87" s="21" t="n"/>
      <c r="I87" s="37" t="n"/>
      <c r="J87" s="37" t="n"/>
      <c r="K87" s="19" t="n"/>
      <c r="L87" s="19" t="n"/>
      <c r="M87" s="19" t="n"/>
      <c r="N87" s="36" t="n"/>
      <c r="O87" s="16">
        <f>IF(OR($A87="",$E87="",$S87&lt;&gt;"Y"),"",IFERROR(MAX(0,Assumptions!$B$2-$E87),""))</f>
        <v/>
      </c>
      <c r="P87" s="16">
        <f>IF(OR($A87="",$F87="",$S87&lt;&gt;"Y"),"",IFERROR(MAX(0,Assumptions!$B$2-$F87),""))</f>
        <v/>
      </c>
      <c r="Q87" s="25">
        <f>IF($O87="","",IFERROR(VLOOKUP($O87,Assumptions!$H$5:$I$9,2,TRUE),"Check age band"))</f>
        <v/>
      </c>
      <c r="R87" s="35">
        <f>IF(OR($A87="",$S87&lt;&gt;"Y",$J87=""),"",$J87)</f>
        <v/>
      </c>
      <c r="S87" s="25">
        <f>IF($A87="","",IFERROR(VLOOKUP($M87,Assumptions!$A$5:$B$11,2,FALSE),"Check"))</f>
        <v/>
      </c>
      <c r="T87" s="26">
        <f>IF($A87="","",IFERROR(IF($S87="Check","Check status",IF($B87="","Add customer, ","")&amp;IF($D87="","Add priority, ","")&amp;IF(AND($S87="Y",$E87=""),"Add opened date, ","")&amp;IF(AND($S87="Y",$F87=""),"Add promised date, ","")&amp;IF(AND($E87&lt;&gt;"",$F87&lt;&gt;"",$F87&lt;$E87),"Check promised date, ","")&amp;IF(AND($S87="Y",$N87&lt;&gt;""),"Check closed date, ","")&amp;IF(AND($S87="N",$N87=""),"Add closed date, ","")&amp;IF(AND($N87&lt;&gt;"",$E87&lt;&gt;"",$N87&lt;$E87),"Check closed date, ","")&amp;IF(AND($S87="Y",$J87=""),"Add estimated price, ","")&amp;IF(AND($S87="Y",$L87=""),"Add responsibility, ","")&amp;IF(AND($S87="Y",$L87&lt;&gt;"",$L87&lt;&gt;"None"),"Review blocker, ","")&amp;IF(AND($S87="Y",$P87&lt;&gt;"",$P87&gt;=Assumptions!$B$3),"Review overdue","")),"Check entry"))</f>
        <v/>
      </c>
    </row>
    <row r="88">
      <c r="A88" s="18" t="n"/>
      <c r="B88" s="19" t="n"/>
      <c r="C88" s="19" t="n"/>
      <c r="D88" s="18" t="n"/>
      <c r="E88" s="36" t="n"/>
      <c r="F88" s="36" t="n"/>
      <c r="G88" s="19" t="n"/>
      <c r="H88" s="21" t="n"/>
      <c r="I88" s="37" t="n"/>
      <c r="J88" s="37" t="n"/>
      <c r="K88" s="19" t="n"/>
      <c r="L88" s="19" t="n"/>
      <c r="M88" s="19" t="n"/>
      <c r="N88" s="36" t="n"/>
      <c r="O88" s="13">
        <f>IF(OR($A88="",$E88="",$S88&lt;&gt;"Y"),"",IFERROR(MAX(0,Assumptions!$B$2-$E88),""))</f>
        <v/>
      </c>
      <c r="P88" s="13">
        <f>IF(OR($A88="",$F88="",$S88&lt;&gt;"Y"),"",IFERROR(MAX(0,Assumptions!$B$2-$F88),""))</f>
        <v/>
      </c>
      <c r="Q88" s="23">
        <f>IF($O88="","",IFERROR(VLOOKUP($O88,Assumptions!$H$5:$I$9,2,TRUE),"Check age band"))</f>
        <v/>
      </c>
      <c r="R88" s="34">
        <f>IF(OR($A88="",$S88&lt;&gt;"Y",$J88=""),"",$J88)</f>
        <v/>
      </c>
      <c r="S88" s="23">
        <f>IF($A88="","",IFERROR(VLOOKUP($M88,Assumptions!$A$5:$B$11,2,FALSE),"Check"))</f>
        <v/>
      </c>
      <c r="T88" s="24">
        <f>IF($A88="","",IFERROR(IF($S88="Check","Check status",IF($B88="","Add customer, ","")&amp;IF($D88="","Add priority, ","")&amp;IF(AND($S88="Y",$E88=""),"Add opened date, ","")&amp;IF(AND($S88="Y",$F88=""),"Add promised date, ","")&amp;IF(AND($E88&lt;&gt;"",$F88&lt;&gt;"",$F88&lt;$E88),"Check promised date, ","")&amp;IF(AND($S88="Y",$N88&lt;&gt;""),"Check closed date, ","")&amp;IF(AND($S88="N",$N88=""),"Add closed date, ","")&amp;IF(AND($N88&lt;&gt;"",$E88&lt;&gt;"",$N88&lt;$E88),"Check closed date, ","")&amp;IF(AND($S88="Y",$J88=""),"Add estimated price, ","")&amp;IF(AND($S88="Y",$L88=""),"Add responsibility, ","")&amp;IF(AND($S88="Y",$L88&lt;&gt;"",$L88&lt;&gt;"None"),"Review blocker, ","")&amp;IF(AND($S88="Y",$P88&lt;&gt;"",$P88&gt;=Assumptions!$B$3),"Review overdue","")),"Check entry"))</f>
        <v/>
      </c>
    </row>
    <row r="89">
      <c r="A89" s="18" t="n"/>
      <c r="B89" s="19" t="n"/>
      <c r="C89" s="19" t="n"/>
      <c r="D89" s="18" t="n"/>
      <c r="E89" s="36" t="n"/>
      <c r="F89" s="36" t="n"/>
      <c r="G89" s="19" t="n"/>
      <c r="H89" s="21" t="n"/>
      <c r="I89" s="37" t="n"/>
      <c r="J89" s="37" t="n"/>
      <c r="K89" s="19" t="n"/>
      <c r="L89" s="19" t="n"/>
      <c r="M89" s="19" t="n"/>
      <c r="N89" s="36" t="n"/>
      <c r="O89" s="16">
        <f>IF(OR($A89="",$E89="",$S89&lt;&gt;"Y"),"",IFERROR(MAX(0,Assumptions!$B$2-$E89),""))</f>
        <v/>
      </c>
      <c r="P89" s="16">
        <f>IF(OR($A89="",$F89="",$S89&lt;&gt;"Y"),"",IFERROR(MAX(0,Assumptions!$B$2-$F89),""))</f>
        <v/>
      </c>
      <c r="Q89" s="25">
        <f>IF($O89="","",IFERROR(VLOOKUP($O89,Assumptions!$H$5:$I$9,2,TRUE),"Check age band"))</f>
        <v/>
      </c>
      <c r="R89" s="35">
        <f>IF(OR($A89="",$S89&lt;&gt;"Y",$J89=""),"",$J89)</f>
        <v/>
      </c>
      <c r="S89" s="25">
        <f>IF($A89="","",IFERROR(VLOOKUP($M89,Assumptions!$A$5:$B$11,2,FALSE),"Check"))</f>
        <v/>
      </c>
      <c r="T89" s="26">
        <f>IF($A89="","",IFERROR(IF($S89="Check","Check status",IF($B89="","Add customer, ","")&amp;IF($D89="","Add priority, ","")&amp;IF(AND($S89="Y",$E89=""),"Add opened date, ","")&amp;IF(AND($S89="Y",$F89=""),"Add promised date, ","")&amp;IF(AND($E89&lt;&gt;"",$F89&lt;&gt;"",$F89&lt;$E89),"Check promised date, ","")&amp;IF(AND($S89="Y",$N89&lt;&gt;""),"Check closed date, ","")&amp;IF(AND($S89="N",$N89=""),"Add closed date, ","")&amp;IF(AND($N89&lt;&gt;"",$E89&lt;&gt;"",$N89&lt;$E89),"Check closed date, ","")&amp;IF(AND($S89="Y",$J89=""),"Add estimated price, ","")&amp;IF(AND($S89="Y",$L89=""),"Add responsibility, ","")&amp;IF(AND($S89="Y",$L89&lt;&gt;"",$L89&lt;&gt;"None"),"Review blocker, ","")&amp;IF(AND($S89="Y",$P89&lt;&gt;"",$P89&gt;=Assumptions!$B$3),"Review overdue","")),"Check entry"))</f>
        <v/>
      </c>
    </row>
    <row r="90">
      <c r="A90" s="18" t="n"/>
      <c r="B90" s="19" t="n"/>
      <c r="C90" s="19" t="n"/>
      <c r="D90" s="18" t="n"/>
      <c r="E90" s="36" t="n"/>
      <c r="F90" s="36" t="n"/>
      <c r="G90" s="19" t="n"/>
      <c r="H90" s="21" t="n"/>
      <c r="I90" s="37" t="n"/>
      <c r="J90" s="37" t="n"/>
      <c r="K90" s="19" t="n"/>
      <c r="L90" s="19" t="n"/>
      <c r="M90" s="19" t="n"/>
      <c r="N90" s="36" t="n"/>
      <c r="O90" s="13">
        <f>IF(OR($A90="",$E90="",$S90&lt;&gt;"Y"),"",IFERROR(MAX(0,Assumptions!$B$2-$E90),""))</f>
        <v/>
      </c>
      <c r="P90" s="13">
        <f>IF(OR($A90="",$F90="",$S90&lt;&gt;"Y"),"",IFERROR(MAX(0,Assumptions!$B$2-$F90),""))</f>
        <v/>
      </c>
      <c r="Q90" s="23">
        <f>IF($O90="","",IFERROR(VLOOKUP($O90,Assumptions!$H$5:$I$9,2,TRUE),"Check age band"))</f>
        <v/>
      </c>
      <c r="R90" s="34">
        <f>IF(OR($A90="",$S90&lt;&gt;"Y",$J90=""),"",$J90)</f>
        <v/>
      </c>
      <c r="S90" s="23">
        <f>IF($A90="","",IFERROR(VLOOKUP($M90,Assumptions!$A$5:$B$11,2,FALSE),"Check"))</f>
        <v/>
      </c>
      <c r="T90" s="24">
        <f>IF($A90="","",IFERROR(IF($S90="Check","Check status",IF($B90="","Add customer, ","")&amp;IF($D90="","Add priority, ","")&amp;IF(AND($S90="Y",$E90=""),"Add opened date, ","")&amp;IF(AND($S90="Y",$F90=""),"Add promised date, ","")&amp;IF(AND($E90&lt;&gt;"",$F90&lt;&gt;"",$F90&lt;$E90),"Check promised date, ","")&amp;IF(AND($S90="Y",$N90&lt;&gt;""),"Check closed date, ","")&amp;IF(AND($S90="N",$N90=""),"Add closed date, ","")&amp;IF(AND($N90&lt;&gt;"",$E90&lt;&gt;"",$N90&lt;$E90),"Check closed date, ","")&amp;IF(AND($S90="Y",$J90=""),"Add estimated price, ","")&amp;IF(AND($S90="Y",$L90=""),"Add responsibility, ","")&amp;IF(AND($S90="Y",$L90&lt;&gt;"",$L90&lt;&gt;"None"),"Review blocker, ","")&amp;IF(AND($S90="Y",$P90&lt;&gt;"",$P90&gt;=Assumptions!$B$3),"Review overdue","")),"Check entry"))</f>
        <v/>
      </c>
    </row>
    <row r="91">
      <c r="A91" s="18" t="n"/>
      <c r="B91" s="19" t="n"/>
      <c r="C91" s="19" t="n"/>
      <c r="D91" s="18" t="n"/>
      <c r="E91" s="36" t="n"/>
      <c r="F91" s="36" t="n"/>
      <c r="G91" s="19" t="n"/>
      <c r="H91" s="21" t="n"/>
      <c r="I91" s="37" t="n"/>
      <c r="J91" s="37" t="n"/>
      <c r="K91" s="19" t="n"/>
      <c r="L91" s="19" t="n"/>
      <c r="M91" s="19" t="n"/>
      <c r="N91" s="36" t="n"/>
      <c r="O91" s="16">
        <f>IF(OR($A91="",$E91="",$S91&lt;&gt;"Y"),"",IFERROR(MAX(0,Assumptions!$B$2-$E91),""))</f>
        <v/>
      </c>
      <c r="P91" s="16">
        <f>IF(OR($A91="",$F91="",$S91&lt;&gt;"Y"),"",IFERROR(MAX(0,Assumptions!$B$2-$F91),""))</f>
        <v/>
      </c>
      <c r="Q91" s="25">
        <f>IF($O91="","",IFERROR(VLOOKUP($O91,Assumptions!$H$5:$I$9,2,TRUE),"Check age band"))</f>
        <v/>
      </c>
      <c r="R91" s="35">
        <f>IF(OR($A91="",$S91&lt;&gt;"Y",$J91=""),"",$J91)</f>
        <v/>
      </c>
      <c r="S91" s="25">
        <f>IF($A91="","",IFERROR(VLOOKUP($M91,Assumptions!$A$5:$B$11,2,FALSE),"Check"))</f>
        <v/>
      </c>
      <c r="T91" s="26">
        <f>IF($A91="","",IFERROR(IF($S91="Check","Check status",IF($B91="","Add customer, ","")&amp;IF($D91="","Add priority, ","")&amp;IF(AND($S91="Y",$E91=""),"Add opened date, ","")&amp;IF(AND($S91="Y",$F91=""),"Add promised date, ","")&amp;IF(AND($E91&lt;&gt;"",$F91&lt;&gt;"",$F91&lt;$E91),"Check promised date, ","")&amp;IF(AND($S91="Y",$N91&lt;&gt;""),"Check closed date, ","")&amp;IF(AND($S91="N",$N91=""),"Add closed date, ","")&amp;IF(AND($N91&lt;&gt;"",$E91&lt;&gt;"",$N91&lt;$E91),"Check closed date, ","")&amp;IF(AND($S91="Y",$J91=""),"Add estimated price, ","")&amp;IF(AND($S91="Y",$L91=""),"Add responsibility, ","")&amp;IF(AND($S91="Y",$L91&lt;&gt;"",$L91&lt;&gt;"None"),"Review blocker, ","")&amp;IF(AND($S91="Y",$P91&lt;&gt;"",$P91&gt;=Assumptions!$B$3),"Review overdue","")),"Check entry"))</f>
        <v/>
      </c>
    </row>
    <row r="92">
      <c r="A92" s="18" t="n"/>
      <c r="B92" s="19" t="n"/>
      <c r="C92" s="19" t="n"/>
      <c r="D92" s="18" t="n"/>
      <c r="E92" s="36" t="n"/>
      <c r="F92" s="36" t="n"/>
      <c r="G92" s="19" t="n"/>
      <c r="H92" s="21" t="n"/>
      <c r="I92" s="37" t="n"/>
      <c r="J92" s="37" t="n"/>
      <c r="K92" s="19" t="n"/>
      <c r="L92" s="19" t="n"/>
      <c r="M92" s="19" t="n"/>
      <c r="N92" s="36" t="n"/>
      <c r="O92" s="13">
        <f>IF(OR($A92="",$E92="",$S92&lt;&gt;"Y"),"",IFERROR(MAX(0,Assumptions!$B$2-$E92),""))</f>
        <v/>
      </c>
      <c r="P92" s="13">
        <f>IF(OR($A92="",$F92="",$S92&lt;&gt;"Y"),"",IFERROR(MAX(0,Assumptions!$B$2-$F92),""))</f>
        <v/>
      </c>
      <c r="Q92" s="23">
        <f>IF($O92="","",IFERROR(VLOOKUP($O92,Assumptions!$H$5:$I$9,2,TRUE),"Check age band"))</f>
        <v/>
      </c>
      <c r="R92" s="34">
        <f>IF(OR($A92="",$S92&lt;&gt;"Y",$J92=""),"",$J92)</f>
        <v/>
      </c>
      <c r="S92" s="23">
        <f>IF($A92="","",IFERROR(VLOOKUP($M92,Assumptions!$A$5:$B$11,2,FALSE),"Check"))</f>
        <v/>
      </c>
      <c r="T92" s="24">
        <f>IF($A92="","",IFERROR(IF($S92="Check","Check status",IF($B92="","Add customer, ","")&amp;IF($D92="","Add priority, ","")&amp;IF(AND($S92="Y",$E92=""),"Add opened date, ","")&amp;IF(AND($S92="Y",$F92=""),"Add promised date, ","")&amp;IF(AND($E92&lt;&gt;"",$F92&lt;&gt;"",$F92&lt;$E92),"Check promised date, ","")&amp;IF(AND($S92="Y",$N92&lt;&gt;""),"Check closed date, ","")&amp;IF(AND($S92="N",$N92=""),"Add closed date, ","")&amp;IF(AND($N92&lt;&gt;"",$E92&lt;&gt;"",$N92&lt;$E92),"Check closed date, ","")&amp;IF(AND($S92="Y",$J92=""),"Add estimated price, ","")&amp;IF(AND($S92="Y",$L92=""),"Add responsibility, ","")&amp;IF(AND($S92="Y",$L92&lt;&gt;"",$L92&lt;&gt;"None"),"Review blocker, ","")&amp;IF(AND($S92="Y",$P92&lt;&gt;"",$P92&gt;=Assumptions!$B$3),"Review overdue","")),"Check entry"))</f>
        <v/>
      </c>
    </row>
    <row r="93">
      <c r="A93" s="18" t="n"/>
      <c r="B93" s="19" t="n"/>
      <c r="C93" s="19" t="n"/>
      <c r="D93" s="18" t="n"/>
      <c r="E93" s="36" t="n"/>
      <c r="F93" s="36" t="n"/>
      <c r="G93" s="19" t="n"/>
      <c r="H93" s="21" t="n"/>
      <c r="I93" s="37" t="n"/>
      <c r="J93" s="37" t="n"/>
      <c r="K93" s="19" t="n"/>
      <c r="L93" s="19" t="n"/>
      <c r="M93" s="19" t="n"/>
      <c r="N93" s="36" t="n"/>
      <c r="O93" s="16">
        <f>IF(OR($A93="",$E93="",$S93&lt;&gt;"Y"),"",IFERROR(MAX(0,Assumptions!$B$2-$E93),""))</f>
        <v/>
      </c>
      <c r="P93" s="16">
        <f>IF(OR($A93="",$F93="",$S93&lt;&gt;"Y"),"",IFERROR(MAX(0,Assumptions!$B$2-$F93),""))</f>
        <v/>
      </c>
      <c r="Q93" s="25">
        <f>IF($O93="","",IFERROR(VLOOKUP($O93,Assumptions!$H$5:$I$9,2,TRUE),"Check age band"))</f>
        <v/>
      </c>
      <c r="R93" s="35">
        <f>IF(OR($A93="",$S93&lt;&gt;"Y",$J93=""),"",$J93)</f>
        <v/>
      </c>
      <c r="S93" s="25">
        <f>IF($A93="","",IFERROR(VLOOKUP($M93,Assumptions!$A$5:$B$11,2,FALSE),"Check"))</f>
        <v/>
      </c>
      <c r="T93" s="26">
        <f>IF($A93="","",IFERROR(IF($S93="Check","Check status",IF($B93="","Add customer, ","")&amp;IF($D93="","Add priority, ","")&amp;IF(AND($S93="Y",$E93=""),"Add opened date, ","")&amp;IF(AND($S93="Y",$F93=""),"Add promised date, ","")&amp;IF(AND($E93&lt;&gt;"",$F93&lt;&gt;"",$F93&lt;$E93),"Check promised date, ","")&amp;IF(AND($S93="Y",$N93&lt;&gt;""),"Check closed date, ","")&amp;IF(AND($S93="N",$N93=""),"Add closed date, ","")&amp;IF(AND($N93&lt;&gt;"",$E93&lt;&gt;"",$N93&lt;$E93),"Check closed date, ","")&amp;IF(AND($S93="Y",$J93=""),"Add estimated price, ","")&amp;IF(AND($S93="Y",$L93=""),"Add responsibility, ","")&amp;IF(AND($S93="Y",$L93&lt;&gt;"",$L93&lt;&gt;"None"),"Review blocker, ","")&amp;IF(AND($S93="Y",$P93&lt;&gt;"",$P93&gt;=Assumptions!$B$3),"Review overdue","")),"Check entry"))</f>
        <v/>
      </c>
    </row>
    <row r="94">
      <c r="A94" s="18" t="n"/>
      <c r="B94" s="19" t="n"/>
      <c r="C94" s="19" t="n"/>
      <c r="D94" s="18" t="n"/>
      <c r="E94" s="36" t="n"/>
      <c r="F94" s="36" t="n"/>
      <c r="G94" s="19" t="n"/>
      <c r="H94" s="21" t="n"/>
      <c r="I94" s="37" t="n"/>
      <c r="J94" s="37" t="n"/>
      <c r="K94" s="19" t="n"/>
      <c r="L94" s="19" t="n"/>
      <c r="M94" s="19" t="n"/>
      <c r="N94" s="36" t="n"/>
      <c r="O94" s="13">
        <f>IF(OR($A94="",$E94="",$S94&lt;&gt;"Y"),"",IFERROR(MAX(0,Assumptions!$B$2-$E94),""))</f>
        <v/>
      </c>
      <c r="P94" s="13">
        <f>IF(OR($A94="",$F94="",$S94&lt;&gt;"Y"),"",IFERROR(MAX(0,Assumptions!$B$2-$F94),""))</f>
        <v/>
      </c>
      <c r="Q94" s="23">
        <f>IF($O94="","",IFERROR(VLOOKUP($O94,Assumptions!$H$5:$I$9,2,TRUE),"Check age band"))</f>
        <v/>
      </c>
      <c r="R94" s="34">
        <f>IF(OR($A94="",$S94&lt;&gt;"Y",$J94=""),"",$J94)</f>
        <v/>
      </c>
      <c r="S94" s="23">
        <f>IF($A94="","",IFERROR(VLOOKUP($M94,Assumptions!$A$5:$B$11,2,FALSE),"Check"))</f>
        <v/>
      </c>
      <c r="T94" s="24">
        <f>IF($A94="","",IFERROR(IF($S94="Check","Check status",IF($B94="","Add customer, ","")&amp;IF($D94="","Add priority, ","")&amp;IF(AND($S94="Y",$E94=""),"Add opened date, ","")&amp;IF(AND($S94="Y",$F94=""),"Add promised date, ","")&amp;IF(AND($E94&lt;&gt;"",$F94&lt;&gt;"",$F94&lt;$E94),"Check promised date, ","")&amp;IF(AND($S94="Y",$N94&lt;&gt;""),"Check closed date, ","")&amp;IF(AND($S94="N",$N94=""),"Add closed date, ","")&amp;IF(AND($N94&lt;&gt;"",$E94&lt;&gt;"",$N94&lt;$E94),"Check closed date, ","")&amp;IF(AND($S94="Y",$J94=""),"Add estimated price, ","")&amp;IF(AND($S94="Y",$L94=""),"Add responsibility, ","")&amp;IF(AND($S94="Y",$L94&lt;&gt;"",$L94&lt;&gt;"None"),"Review blocker, ","")&amp;IF(AND($S94="Y",$P94&lt;&gt;"",$P94&gt;=Assumptions!$B$3),"Review overdue","")),"Check entry"))</f>
        <v/>
      </c>
    </row>
    <row r="95">
      <c r="A95" s="18" t="n"/>
      <c r="B95" s="19" t="n"/>
      <c r="C95" s="19" t="n"/>
      <c r="D95" s="18" t="n"/>
      <c r="E95" s="36" t="n"/>
      <c r="F95" s="36" t="n"/>
      <c r="G95" s="19" t="n"/>
      <c r="H95" s="21" t="n"/>
      <c r="I95" s="37" t="n"/>
      <c r="J95" s="37" t="n"/>
      <c r="K95" s="19" t="n"/>
      <c r="L95" s="19" t="n"/>
      <c r="M95" s="19" t="n"/>
      <c r="N95" s="36" t="n"/>
      <c r="O95" s="16">
        <f>IF(OR($A95="",$E95="",$S95&lt;&gt;"Y"),"",IFERROR(MAX(0,Assumptions!$B$2-$E95),""))</f>
        <v/>
      </c>
      <c r="P95" s="16">
        <f>IF(OR($A95="",$F95="",$S95&lt;&gt;"Y"),"",IFERROR(MAX(0,Assumptions!$B$2-$F95),""))</f>
        <v/>
      </c>
      <c r="Q95" s="25">
        <f>IF($O95="","",IFERROR(VLOOKUP($O95,Assumptions!$H$5:$I$9,2,TRUE),"Check age band"))</f>
        <v/>
      </c>
      <c r="R95" s="35">
        <f>IF(OR($A95="",$S95&lt;&gt;"Y",$J95=""),"",$J95)</f>
        <v/>
      </c>
      <c r="S95" s="25">
        <f>IF($A95="","",IFERROR(VLOOKUP($M95,Assumptions!$A$5:$B$11,2,FALSE),"Check"))</f>
        <v/>
      </c>
      <c r="T95" s="26">
        <f>IF($A95="","",IFERROR(IF($S95="Check","Check status",IF($B95="","Add customer, ","")&amp;IF($D95="","Add priority, ","")&amp;IF(AND($S95="Y",$E95=""),"Add opened date, ","")&amp;IF(AND($S95="Y",$F95=""),"Add promised date, ","")&amp;IF(AND($E95&lt;&gt;"",$F95&lt;&gt;"",$F95&lt;$E95),"Check promised date, ","")&amp;IF(AND($S95="Y",$N95&lt;&gt;""),"Check closed date, ","")&amp;IF(AND($S95="N",$N95=""),"Add closed date, ","")&amp;IF(AND($N95&lt;&gt;"",$E95&lt;&gt;"",$N95&lt;$E95),"Check closed date, ","")&amp;IF(AND($S95="Y",$J95=""),"Add estimated price, ","")&amp;IF(AND($S95="Y",$L95=""),"Add responsibility, ","")&amp;IF(AND($S95="Y",$L95&lt;&gt;"",$L95&lt;&gt;"None"),"Review blocker, ","")&amp;IF(AND($S95="Y",$P95&lt;&gt;"",$P95&gt;=Assumptions!$B$3),"Review overdue","")),"Check entry"))</f>
        <v/>
      </c>
    </row>
    <row r="96">
      <c r="A96" s="18" t="n"/>
      <c r="B96" s="19" t="n"/>
      <c r="C96" s="19" t="n"/>
      <c r="D96" s="18" t="n"/>
      <c r="E96" s="36" t="n"/>
      <c r="F96" s="36" t="n"/>
      <c r="G96" s="19" t="n"/>
      <c r="H96" s="21" t="n"/>
      <c r="I96" s="37" t="n"/>
      <c r="J96" s="37" t="n"/>
      <c r="K96" s="19" t="n"/>
      <c r="L96" s="19" t="n"/>
      <c r="M96" s="19" t="n"/>
      <c r="N96" s="36" t="n"/>
      <c r="O96" s="13">
        <f>IF(OR($A96="",$E96="",$S96&lt;&gt;"Y"),"",IFERROR(MAX(0,Assumptions!$B$2-$E96),""))</f>
        <v/>
      </c>
      <c r="P96" s="13">
        <f>IF(OR($A96="",$F96="",$S96&lt;&gt;"Y"),"",IFERROR(MAX(0,Assumptions!$B$2-$F96),""))</f>
        <v/>
      </c>
      <c r="Q96" s="23">
        <f>IF($O96="","",IFERROR(VLOOKUP($O96,Assumptions!$H$5:$I$9,2,TRUE),"Check age band"))</f>
        <v/>
      </c>
      <c r="R96" s="34">
        <f>IF(OR($A96="",$S96&lt;&gt;"Y",$J96=""),"",$J96)</f>
        <v/>
      </c>
      <c r="S96" s="23">
        <f>IF($A96="","",IFERROR(VLOOKUP($M96,Assumptions!$A$5:$B$11,2,FALSE),"Check"))</f>
        <v/>
      </c>
      <c r="T96" s="24">
        <f>IF($A96="","",IFERROR(IF($S96="Check","Check status",IF($B96="","Add customer, ","")&amp;IF($D96="","Add priority, ","")&amp;IF(AND($S96="Y",$E96=""),"Add opened date, ","")&amp;IF(AND($S96="Y",$F96=""),"Add promised date, ","")&amp;IF(AND($E96&lt;&gt;"",$F96&lt;&gt;"",$F96&lt;$E96),"Check promised date, ","")&amp;IF(AND($S96="Y",$N96&lt;&gt;""),"Check closed date, ","")&amp;IF(AND($S96="N",$N96=""),"Add closed date, ","")&amp;IF(AND($N96&lt;&gt;"",$E96&lt;&gt;"",$N96&lt;$E96),"Check closed date, ","")&amp;IF(AND($S96="Y",$J96=""),"Add estimated price, ","")&amp;IF(AND($S96="Y",$L96=""),"Add responsibility, ","")&amp;IF(AND($S96="Y",$L96&lt;&gt;"",$L96&lt;&gt;"None"),"Review blocker, ","")&amp;IF(AND($S96="Y",$P96&lt;&gt;"",$P96&gt;=Assumptions!$B$3),"Review overdue","")),"Check entry"))</f>
        <v/>
      </c>
    </row>
    <row r="97">
      <c r="A97" s="18" t="n"/>
      <c r="B97" s="19" t="n"/>
      <c r="C97" s="19" t="n"/>
      <c r="D97" s="18" t="n"/>
      <c r="E97" s="36" t="n"/>
      <c r="F97" s="36" t="n"/>
      <c r="G97" s="19" t="n"/>
      <c r="H97" s="21" t="n"/>
      <c r="I97" s="37" t="n"/>
      <c r="J97" s="37" t="n"/>
      <c r="K97" s="19" t="n"/>
      <c r="L97" s="19" t="n"/>
      <c r="M97" s="19" t="n"/>
      <c r="N97" s="36" t="n"/>
      <c r="O97" s="16">
        <f>IF(OR($A97="",$E97="",$S97&lt;&gt;"Y"),"",IFERROR(MAX(0,Assumptions!$B$2-$E97),""))</f>
        <v/>
      </c>
      <c r="P97" s="16">
        <f>IF(OR($A97="",$F97="",$S97&lt;&gt;"Y"),"",IFERROR(MAX(0,Assumptions!$B$2-$F97),""))</f>
        <v/>
      </c>
      <c r="Q97" s="25">
        <f>IF($O97="","",IFERROR(VLOOKUP($O97,Assumptions!$H$5:$I$9,2,TRUE),"Check age band"))</f>
        <v/>
      </c>
      <c r="R97" s="35">
        <f>IF(OR($A97="",$S97&lt;&gt;"Y",$J97=""),"",$J97)</f>
        <v/>
      </c>
      <c r="S97" s="25">
        <f>IF($A97="","",IFERROR(VLOOKUP($M97,Assumptions!$A$5:$B$11,2,FALSE),"Check"))</f>
        <v/>
      </c>
      <c r="T97" s="26">
        <f>IF($A97="","",IFERROR(IF($S97="Check","Check status",IF($B97="","Add customer, ","")&amp;IF($D97="","Add priority, ","")&amp;IF(AND($S97="Y",$E97=""),"Add opened date, ","")&amp;IF(AND($S97="Y",$F97=""),"Add promised date, ","")&amp;IF(AND($E97&lt;&gt;"",$F97&lt;&gt;"",$F97&lt;$E97),"Check promised date, ","")&amp;IF(AND($S97="Y",$N97&lt;&gt;""),"Check closed date, ","")&amp;IF(AND($S97="N",$N97=""),"Add closed date, ","")&amp;IF(AND($N97&lt;&gt;"",$E97&lt;&gt;"",$N97&lt;$E97),"Check closed date, ","")&amp;IF(AND($S97="Y",$J97=""),"Add estimated price, ","")&amp;IF(AND($S97="Y",$L97=""),"Add responsibility, ","")&amp;IF(AND($S97="Y",$L97&lt;&gt;"",$L97&lt;&gt;"None"),"Review blocker, ","")&amp;IF(AND($S97="Y",$P97&lt;&gt;"",$P97&gt;=Assumptions!$B$3),"Review overdue","")),"Check entry"))</f>
        <v/>
      </c>
    </row>
    <row r="98">
      <c r="A98" s="18" t="n"/>
      <c r="B98" s="19" t="n"/>
      <c r="C98" s="19" t="n"/>
      <c r="D98" s="18" t="n"/>
      <c r="E98" s="36" t="n"/>
      <c r="F98" s="36" t="n"/>
      <c r="G98" s="19" t="n"/>
      <c r="H98" s="21" t="n"/>
      <c r="I98" s="37" t="n"/>
      <c r="J98" s="37" t="n"/>
      <c r="K98" s="19" t="n"/>
      <c r="L98" s="19" t="n"/>
      <c r="M98" s="19" t="n"/>
      <c r="N98" s="36" t="n"/>
      <c r="O98" s="13">
        <f>IF(OR($A98="",$E98="",$S98&lt;&gt;"Y"),"",IFERROR(MAX(0,Assumptions!$B$2-$E98),""))</f>
        <v/>
      </c>
      <c r="P98" s="13">
        <f>IF(OR($A98="",$F98="",$S98&lt;&gt;"Y"),"",IFERROR(MAX(0,Assumptions!$B$2-$F98),""))</f>
        <v/>
      </c>
      <c r="Q98" s="23">
        <f>IF($O98="","",IFERROR(VLOOKUP($O98,Assumptions!$H$5:$I$9,2,TRUE),"Check age band"))</f>
        <v/>
      </c>
      <c r="R98" s="34">
        <f>IF(OR($A98="",$S98&lt;&gt;"Y",$J98=""),"",$J98)</f>
        <v/>
      </c>
      <c r="S98" s="23">
        <f>IF($A98="","",IFERROR(VLOOKUP($M98,Assumptions!$A$5:$B$11,2,FALSE),"Check"))</f>
        <v/>
      </c>
      <c r="T98" s="24">
        <f>IF($A98="","",IFERROR(IF($S98="Check","Check status",IF($B98="","Add customer, ","")&amp;IF($D98="","Add priority, ","")&amp;IF(AND($S98="Y",$E98=""),"Add opened date, ","")&amp;IF(AND($S98="Y",$F98=""),"Add promised date, ","")&amp;IF(AND($E98&lt;&gt;"",$F98&lt;&gt;"",$F98&lt;$E98),"Check promised date, ","")&amp;IF(AND($S98="Y",$N98&lt;&gt;""),"Check closed date, ","")&amp;IF(AND($S98="N",$N98=""),"Add closed date, ","")&amp;IF(AND($N98&lt;&gt;"",$E98&lt;&gt;"",$N98&lt;$E98),"Check closed date, ","")&amp;IF(AND($S98="Y",$J98=""),"Add estimated price, ","")&amp;IF(AND($S98="Y",$L98=""),"Add responsibility, ","")&amp;IF(AND($S98="Y",$L98&lt;&gt;"",$L98&lt;&gt;"None"),"Review blocker, ","")&amp;IF(AND($S98="Y",$P98&lt;&gt;"",$P98&gt;=Assumptions!$B$3),"Review overdue","")),"Check entry"))</f>
        <v/>
      </c>
    </row>
    <row r="99">
      <c r="A99" s="18" t="n"/>
      <c r="B99" s="19" t="n"/>
      <c r="C99" s="19" t="n"/>
      <c r="D99" s="18" t="n"/>
      <c r="E99" s="36" t="n"/>
      <c r="F99" s="36" t="n"/>
      <c r="G99" s="19" t="n"/>
      <c r="H99" s="21" t="n"/>
      <c r="I99" s="37" t="n"/>
      <c r="J99" s="37" t="n"/>
      <c r="K99" s="19" t="n"/>
      <c r="L99" s="19" t="n"/>
      <c r="M99" s="19" t="n"/>
      <c r="N99" s="36" t="n"/>
      <c r="O99" s="16">
        <f>IF(OR($A99="",$E99="",$S99&lt;&gt;"Y"),"",IFERROR(MAX(0,Assumptions!$B$2-$E99),""))</f>
        <v/>
      </c>
      <c r="P99" s="16">
        <f>IF(OR($A99="",$F99="",$S99&lt;&gt;"Y"),"",IFERROR(MAX(0,Assumptions!$B$2-$F99),""))</f>
        <v/>
      </c>
      <c r="Q99" s="25">
        <f>IF($O99="","",IFERROR(VLOOKUP($O99,Assumptions!$H$5:$I$9,2,TRUE),"Check age band"))</f>
        <v/>
      </c>
      <c r="R99" s="35">
        <f>IF(OR($A99="",$S99&lt;&gt;"Y",$J99=""),"",$J99)</f>
        <v/>
      </c>
      <c r="S99" s="25">
        <f>IF($A99="","",IFERROR(VLOOKUP($M99,Assumptions!$A$5:$B$11,2,FALSE),"Check"))</f>
        <v/>
      </c>
      <c r="T99" s="26">
        <f>IF($A99="","",IFERROR(IF($S99="Check","Check status",IF($B99="","Add customer, ","")&amp;IF($D99="","Add priority, ","")&amp;IF(AND($S99="Y",$E99=""),"Add opened date, ","")&amp;IF(AND($S99="Y",$F99=""),"Add promised date, ","")&amp;IF(AND($E99&lt;&gt;"",$F99&lt;&gt;"",$F99&lt;$E99),"Check promised date, ","")&amp;IF(AND($S99="Y",$N99&lt;&gt;""),"Check closed date, ","")&amp;IF(AND($S99="N",$N99=""),"Add closed date, ","")&amp;IF(AND($N99&lt;&gt;"",$E99&lt;&gt;"",$N99&lt;$E99),"Check closed date, ","")&amp;IF(AND($S99="Y",$J99=""),"Add estimated price, ","")&amp;IF(AND($S99="Y",$L99=""),"Add responsibility, ","")&amp;IF(AND($S99="Y",$L99&lt;&gt;"",$L99&lt;&gt;"None"),"Review blocker, ","")&amp;IF(AND($S99="Y",$P99&lt;&gt;"",$P99&gt;=Assumptions!$B$3),"Review overdue","")),"Check entry"))</f>
        <v/>
      </c>
    </row>
    <row r="100">
      <c r="A100" s="18" t="n"/>
      <c r="B100" s="19" t="n"/>
      <c r="C100" s="19" t="n"/>
      <c r="D100" s="18" t="n"/>
      <c r="E100" s="36" t="n"/>
      <c r="F100" s="36" t="n"/>
      <c r="G100" s="19" t="n"/>
      <c r="H100" s="21" t="n"/>
      <c r="I100" s="37" t="n"/>
      <c r="J100" s="37" t="n"/>
      <c r="K100" s="19" t="n"/>
      <c r="L100" s="19" t="n"/>
      <c r="M100" s="19" t="n"/>
      <c r="N100" s="36" t="n"/>
      <c r="O100" s="13">
        <f>IF(OR($A100="",$E100="",$S100&lt;&gt;"Y"),"",IFERROR(MAX(0,Assumptions!$B$2-$E100),""))</f>
        <v/>
      </c>
      <c r="P100" s="13">
        <f>IF(OR($A100="",$F100="",$S100&lt;&gt;"Y"),"",IFERROR(MAX(0,Assumptions!$B$2-$F100),""))</f>
        <v/>
      </c>
      <c r="Q100" s="23">
        <f>IF($O100="","",IFERROR(VLOOKUP($O100,Assumptions!$H$5:$I$9,2,TRUE),"Check age band"))</f>
        <v/>
      </c>
      <c r="R100" s="34">
        <f>IF(OR($A100="",$S100&lt;&gt;"Y",$J100=""),"",$J100)</f>
        <v/>
      </c>
      <c r="S100" s="23">
        <f>IF($A100="","",IFERROR(VLOOKUP($M100,Assumptions!$A$5:$B$11,2,FALSE),"Check"))</f>
        <v/>
      </c>
      <c r="T100" s="24">
        <f>IF($A100="","",IFERROR(IF($S100="Check","Check status",IF($B100="","Add customer, ","")&amp;IF($D100="","Add priority, ","")&amp;IF(AND($S100="Y",$E100=""),"Add opened date, ","")&amp;IF(AND($S100="Y",$F100=""),"Add promised date, ","")&amp;IF(AND($E100&lt;&gt;"",$F100&lt;&gt;"",$F100&lt;$E100),"Check promised date, ","")&amp;IF(AND($S100="Y",$N100&lt;&gt;""),"Check closed date, ","")&amp;IF(AND($S100="N",$N100=""),"Add closed date, ","")&amp;IF(AND($N100&lt;&gt;"",$E100&lt;&gt;"",$N100&lt;$E100),"Check closed date, ","")&amp;IF(AND($S100="Y",$J100=""),"Add estimated price, ","")&amp;IF(AND($S100="Y",$L100=""),"Add responsibility, ","")&amp;IF(AND($S100="Y",$L100&lt;&gt;"",$L100&lt;&gt;"None"),"Review blocker, ","")&amp;IF(AND($S100="Y",$P100&lt;&gt;"",$P100&gt;=Assumptions!$B$3),"Review overdue","")),"Check entry"))</f>
        <v/>
      </c>
    </row>
    <row r="101">
      <c r="A101" s="18" t="n"/>
      <c r="B101" s="19" t="n"/>
      <c r="C101" s="19" t="n"/>
      <c r="D101" s="18" t="n"/>
      <c r="E101" s="36" t="n"/>
      <c r="F101" s="36" t="n"/>
      <c r="G101" s="19" t="n"/>
      <c r="H101" s="21" t="n"/>
      <c r="I101" s="37" t="n"/>
      <c r="J101" s="37" t="n"/>
      <c r="K101" s="19" t="n"/>
      <c r="L101" s="19" t="n"/>
      <c r="M101" s="19" t="n"/>
      <c r="N101" s="36" t="n"/>
      <c r="O101" s="16">
        <f>IF(OR($A101="",$E101="",$S101&lt;&gt;"Y"),"",IFERROR(MAX(0,Assumptions!$B$2-$E101),""))</f>
        <v/>
      </c>
      <c r="P101" s="16">
        <f>IF(OR($A101="",$F101="",$S101&lt;&gt;"Y"),"",IFERROR(MAX(0,Assumptions!$B$2-$F101),""))</f>
        <v/>
      </c>
      <c r="Q101" s="25">
        <f>IF($O101="","",IFERROR(VLOOKUP($O101,Assumptions!$H$5:$I$9,2,TRUE),"Check age band"))</f>
        <v/>
      </c>
      <c r="R101" s="35">
        <f>IF(OR($A101="",$S101&lt;&gt;"Y",$J101=""),"",$J101)</f>
        <v/>
      </c>
      <c r="S101" s="25">
        <f>IF($A101="","",IFERROR(VLOOKUP($M101,Assumptions!$A$5:$B$11,2,FALSE),"Check"))</f>
        <v/>
      </c>
      <c r="T101" s="26">
        <f>IF($A101="","",IFERROR(IF($S101="Check","Check status",IF($B101="","Add customer, ","")&amp;IF($D101="","Add priority, ","")&amp;IF(AND($S101="Y",$E101=""),"Add opened date, ","")&amp;IF(AND($S101="Y",$F101=""),"Add promised date, ","")&amp;IF(AND($E101&lt;&gt;"",$F101&lt;&gt;"",$F101&lt;$E101),"Check promised date, ","")&amp;IF(AND($S101="Y",$N101&lt;&gt;""),"Check closed date, ","")&amp;IF(AND($S101="N",$N101=""),"Add closed date, ","")&amp;IF(AND($N101&lt;&gt;"",$E101&lt;&gt;"",$N101&lt;$E101),"Check closed date, ","")&amp;IF(AND($S101="Y",$J101=""),"Add estimated price, ","")&amp;IF(AND($S101="Y",$L101=""),"Add responsibility, ","")&amp;IF(AND($S101="Y",$L101&lt;&gt;"",$L101&lt;&gt;"None"),"Review blocker, ","")&amp;IF(AND($S101="Y",$P101&lt;&gt;"",$P101&gt;=Assumptions!$B$3),"Review overdue","")),"Check entry"))</f>
        <v/>
      </c>
    </row>
    <row r="102">
      <c r="A102" s="18" t="n"/>
      <c r="B102" s="19" t="n"/>
      <c r="C102" s="19" t="n"/>
      <c r="D102" s="18" t="n"/>
      <c r="E102" s="36" t="n"/>
      <c r="F102" s="36" t="n"/>
      <c r="G102" s="19" t="n"/>
      <c r="H102" s="21" t="n"/>
      <c r="I102" s="37" t="n"/>
      <c r="J102" s="37" t="n"/>
      <c r="K102" s="19" t="n"/>
      <c r="L102" s="19" t="n"/>
      <c r="M102" s="19" t="n"/>
      <c r="N102" s="36" t="n"/>
      <c r="O102" s="13">
        <f>IF(OR($A102="",$E102="",$S102&lt;&gt;"Y"),"",IFERROR(MAX(0,Assumptions!$B$2-$E102),""))</f>
        <v/>
      </c>
      <c r="P102" s="13">
        <f>IF(OR($A102="",$F102="",$S102&lt;&gt;"Y"),"",IFERROR(MAX(0,Assumptions!$B$2-$F102),""))</f>
        <v/>
      </c>
      <c r="Q102" s="23">
        <f>IF($O102="","",IFERROR(VLOOKUP($O102,Assumptions!$H$5:$I$9,2,TRUE),"Check age band"))</f>
        <v/>
      </c>
      <c r="R102" s="34">
        <f>IF(OR($A102="",$S102&lt;&gt;"Y",$J102=""),"",$J102)</f>
        <v/>
      </c>
      <c r="S102" s="23">
        <f>IF($A102="","",IFERROR(VLOOKUP($M102,Assumptions!$A$5:$B$11,2,FALSE),"Check"))</f>
        <v/>
      </c>
      <c r="T102" s="24">
        <f>IF($A102="","",IFERROR(IF($S102="Check","Check status",IF($B102="","Add customer, ","")&amp;IF($D102="","Add priority, ","")&amp;IF(AND($S102="Y",$E102=""),"Add opened date, ","")&amp;IF(AND($S102="Y",$F102=""),"Add promised date, ","")&amp;IF(AND($E102&lt;&gt;"",$F102&lt;&gt;"",$F102&lt;$E102),"Check promised date, ","")&amp;IF(AND($S102="Y",$N102&lt;&gt;""),"Check closed date, ","")&amp;IF(AND($S102="N",$N102=""),"Add closed date, ","")&amp;IF(AND($N102&lt;&gt;"",$E102&lt;&gt;"",$N102&lt;$E102),"Check closed date, ","")&amp;IF(AND($S102="Y",$J102=""),"Add estimated price, ","")&amp;IF(AND($S102="Y",$L102=""),"Add responsibility, ","")&amp;IF(AND($S102="Y",$L102&lt;&gt;"",$L102&lt;&gt;"None"),"Review blocker, ","")&amp;IF(AND($S102="Y",$P102&lt;&gt;"",$P102&gt;=Assumptions!$B$3),"Review overdue","")),"Check entry"))</f>
        <v/>
      </c>
    </row>
    <row r="103">
      <c r="A103" s="18" t="n"/>
      <c r="B103" s="19" t="n"/>
      <c r="C103" s="19" t="n"/>
      <c r="D103" s="18" t="n"/>
      <c r="E103" s="36" t="n"/>
      <c r="F103" s="36" t="n"/>
      <c r="G103" s="19" t="n"/>
      <c r="H103" s="21" t="n"/>
      <c r="I103" s="37" t="n"/>
      <c r="J103" s="37" t="n"/>
      <c r="K103" s="19" t="n"/>
      <c r="L103" s="19" t="n"/>
      <c r="M103" s="19" t="n"/>
      <c r="N103" s="36" t="n"/>
      <c r="O103" s="16">
        <f>IF(OR($A103="",$E103="",$S103&lt;&gt;"Y"),"",IFERROR(MAX(0,Assumptions!$B$2-$E103),""))</f>
        <v/>
      </c>
      <c r="P103" s="16">
        <f>IF(OR($A103="",$F103="",$S103&lt;&gt;"Y"),"",IFERROR(MAX(0,Assumptions!$B$2-$F103),""))</f>
        <v/>
      </c>
      <c r="Q103" s="25">
        <f>IF($O103="","",IFERROR(VLOOKUP($O103,Assumptions!$H$5:$I$9,2,TRUE),"Check age band"))</f>
        <v/>
      </c>
      <c r="R103" s="35">
        <f>IF(OR($A103="",$S103&lt;&gt;"Y",$J103=""),"",$J103)</f>
        <v/>
      </c>
      <c r="S103" s="25">
        <f>IF($A103="","",IFERROR(VLOOKUP($M103,Assumptions!$A$5:$B$11,2,FALSE),"Check"))</f>
        <v/>
      </c>
      <c r="T103" s="26">
        <f>IF($A103="","",IFERROR(IF($S103="Check","Check status",IF($B103="","Add customer, ","")&amp;IF($D103="","Add priority, ","")&amp;IF(AND($S103="Y",$E103=""),"Add opened date, ","")&amp;IF(AND($S103="Y",$F103=""),"Add promised date, ","")&amp;IF(AND($E103&lt;&gt;"",$F103&lt;&gt;"",$F103&lt;$E103),"Check promised date, ","")&amp;IF(AND($S103="Y",$N103&lt;&gt;""),"Check closed date, ","")&amp;IF(AND($S103="N",$N103=""),"Add closed date, ","")&amp;IF(AND($N103&lt;&gt;"",$E103&lt;&gt;"",$N103&lt;$E103),"Check closed date, ","")&amp;IF(AND($S103="Y",$J103=""),"Add estimated price, ","")&amp;IF(AND($S103="Y",$L103=""),"Add responsibility, ","")&amp;IF(AND($S103="Y",$L103&lt;&gt;"",$L103&lt;&gt;"None"),"Review blocker, ","")&amp;IF(AND($S103="Y",$P103&lt;&gt;"",$P103&gt;=Assumptions!$B$3),"Review overdue","")),"Check entry"))</f>
        <v/>
      </c>
    </row>
  </sheetData>
  <autoFilter ref="A3:T103"/>
  <mergeCells count="1">
    <mergeCell ref="A1:T1"/>
  </mergeCells>
  <conditionalFormatting sqref="A4:A103">
    <cfRule type="expression" priority="1" dxfId="0">
      <formula>AND($A4&lt;&gt;"",COUNTIF($A$4:$A$103,$A4)&gt;1)</formula>
    </cfRule>
  </conditionalFormatting>
  <conditionalFormatting sqref="D4:D103">
    <cfRule type="expression" priority="2" dxfId="1">
      <formula>AND($D4="Critical",$S4="Y")</formula>
    </cfRule>
  </conditionalFormatting>
  <conditionalFormatting sqref="M4:M103">
    <cfRule type="expression" priority="3" dxfId="2">
      <formula>$M4="Completed"</formula>
    </cfRule>
  </conditionalFormatting>
  <conditionalFormatting sqref="P4:P103">
    <cfRule type="expression" priority="4" dxfId="1">
      <formula>COUNTIF($T4,"*Review overdue*")&gt;0</formula>
    </cfRule>
  </conditionalFormatting>
  <conditionalFormatting sqref="T4:T103">
    <cfRule type="expression" priority="5" dxfId="0">
      <formula>LEN($T4)&gt;0</formula>
    </cfRule>
  </conditionalFormatting>
  <dataValidations count="6">
    <dataValidation sqref="D4:D103" showDropDown="0" showInputMessage="1" showErrorMessage="1" allowBlank="0" errorTitle="Check the priority" error="Choose a priority from the Assumptions list." promptTitle="Priority" prompt="Choose Critical, High, Normal, or Low." type="list">
      <formula1>INDIRECT("Assumptions!$D$5:$D$8")</formula1>
    </dataValidation>
    <dataValidation sqref="M4:M103" showDropDown="0" showInputMessage="0" showErrorMessage="1" allowBlank="0" errorTitle="Check the status" error="Choose a status from the Assumptions list." type="list">
      <formula1>INDIRECT("Assumptions!$A$5:$A$11")</formula1>
    </dataValidation>
    <dataValidation sqref="L4:L103" showDropDown="0" showInputMessage="0" showErrorMessage="1" allowBlank="0" errorTitle="Check the responsibility" error="Choose a responsibility from the Assumptions list." type="list">
      <formula1>INDIRECT("Assumptions!$F$5:$F$10")</formula1>
    </dataValidation>
    <dataValidation sqref="E4:F103 N4:N103" showDropDown="0" showInputMessage="0" showErrorMessage="1" allowBlank="0" errorTitle="Check the service date" error="Enter a date from 01/01/2000 through 12/31/2100." type="date" operator="between">
      <formula1>DATE(2000,1,1)</formula1>
      <formula2>DATE(2100,12,31)</formula2>
    </dataValidation>
    <dataValidation sqref="H4:H103" showDropDown="0" showInputMessage="0" showErrorMessage="1" allowBlank="0" errorTitle="Check labor hours" error="Enter labor hours from 0 through 1000." type="decimal" operator="between">
      <formula1>0</formula1>
      <formula2>1000</formula2>
    </dataValidation>
    <dataValidation sqref="I4:J103" showDropDown="0" showInputMessage="0" showErrorMessage="1" allowBlank="0" errorTitle="Check the amount" error="Enter a nonnegative dollar amount no greater than $10,000,000." type="decimal" operator="between">
      <formula1>0</formula1>
      <formula2>10000000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/>
  </sheetPr>
  <dimension ref="A1:I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3" customWidth="1" min="3" max="3"/>
    <col width="19" customWidth="1" min="4" max="4"/>
    <col width="3" customWidth="1" min="5" max="5"/>
    <col width="24" customWidth="1" min="6" max="6"/>
    <col width="3" customWidth="1" min="7" max="7"/>
    <col width="18" customWidth="1" min="8" max="8"/>
    <col width="18" customWidth="1" min="9" max="9"/>
  </cols>
  <sheetData>
    <row r="1" ht="26" customHeight="1">
      <c r="A1" s="1" t="inlineStr">
        <is>
          <t>HVAC Service Backlog Assumptions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>
      <c r="A2" s="6" t="inlineStr">
        <is>
          <t>As-of Date</t>
        </is>
      </c>
      <c r="B2" s="38" t="n">
        <v>46277</v>
      </c>
    </row>
    <row r="3">
      <c r="A3" s="6" t="inlineStr">
        <is>
          <t>Overdue Review Threshold (Days)</t>
        </is>
      </c>
      <c r="B3" s="28" t="n">
        <v>14</v>
      </c>
    </row>
    <row r="4">
      <c r="A4" s="11" t="inlineStr">
        <is>
          <t>Status</t>
        </is>
      </c>
      <c r="B4" s="11" t="inlineStr">
        <is>
          <t>In Backlog</t>
        </is>
      </c>
      <c r="D4" s="11" t="inlineStr">
        <is>
          <t>Priority Choice</t>
        </is>
      </c>
      <c r="F4" s="11" t="inlineStr">
        <is>
          <t>Blocker Responsibility</t>
        </is>
      </c>
      <c r="H4" s="11" t="inlineStr">
        <is>
          <t>Age Lower Bound</t>
        </is>
      </c>
      <c r="I4" s="11" t="inlineStr">
        <is>
          <t>Age Label</t>
        </is>
      </c>
    </row>
    <row r="5">
      <c r="A5" s="18" t="inlineStr">
        <is>
          <t>Open</t>
        </is>
      </c>
      <c r="B5" s="29" t="inlineStr">
        <is>
          <t>Y</t>
        </is>
      </c>
      <c r="D5" s="18" t="inlineStr">
        <is>
          <t>Critical</t>
        </is>
      </c>
      <c r="F5" s="18" t="inlineStr">
        <is>
          <t>None</t>
        </is>
      </c>
      <c r="H5" s="28" t="n">
        <v>0</v>
      </c>
      <c r="I5" s="18" t="inlineStr">
        <is>
          <t>0-7 days</t>
        </is>
      </c>
    </row>
    <row r="6">
      <c r="A6" s="18" t="inlineStr">
        <is>
          <t>Scheduled</t>
        </is>
      </c>
      <c r="B6" s="29" t="inlineStr">
        <is>
          <t>Y</t>
        </is>
      </c>
      <c r="D6" s="18" t="inlineStr">
        <is>
          <t>High</t>
        </is>
      </c>
      <c r="F6" s="18" t="inlineStr">
        <is>
          <t>Customer</t>
        </is>
      </c>
      <c r="H6" s="28" t="n">
        <v>8</v>
      </c>
      <c r="I6" s="18" t="inlineStr">
        <is>
          <t>8-14 days</t>
        </is>
      </c>
    </row>
    <row r="7">
      <c r="A7" s="18" t="inlineStr">
        <is>
          <t>Waiting on Customer</t>
        </is>
      </c>
      <c r="B7" s="29" t="inlineStr">
        <is>
          <t>Y</t>
        </is>
      </c>
      <c r="D7" s="18" t="inlineStr">
        <is>
          <t>Normal</t>
        </is>
      </c>
      <c r="F7" s="18" t="inlineStr">
        <is>
          <t>Parts Supplier</t>
        </is>
      </c>
      <c r="H7" s="28" t="n">
        <v>15</v>
      </c>
      <c r="I7" s="18" t="inlineStr">
        <is>
          <t>15-30 days</t>
        </is>
      </c>
    </row>
    <row r="8">
      <c r="A8" s="18" t="inlineStr">
        <is>
          <t>Waiting on Parts</t>
        </is>
      </c>
      <c r="B8" s="29" t="inlineStr">
        <is>
          <t>Y</t>
        </is>
      </c>
      <c r="D8" s="18" t="inlineStr">
        <is>
          <t>Low</t>
        </is>
      </c>
      <c r="F8" s="18" t="inlineStr">
        <is>
          <t>Technician</t>
        </is>
      </c>
      <c r="H8" s="28" t="n">
        <v>31</v>
      </c>
      <c r="I8" s="18" t="inlineStr">
        <is>
          <t>31-60 days</t>
        </is>
      </c>
    </row>
    <row r="9">
      <c r="A9" s="18" t="inlineStr">
        <is>
          <t>On Hold</t>
        </is>
      </c>
      <c r="B9" s="29" t="inlineStr">
        <is>
          <t>Y</t>
        </is>
      </c>
      <c r="F9" s="18" t="inlineStr">
        <is>
          <t>Office Scheduling</t>
        </is>
      </c>
      <c r="H9" s="28" t="n">
        <v>61</v>
      </c>
      <c r="I9" s="18" t="inlineStr">
        <is>
          <t>61+ days</t>
        </is>
      </c>
    </row>
    <row r="10">
      <c r="A10" s="18" t="inlineStr">
        <is>
          <t>Completed</t>
        </is>
      </c>
      <c r="B10" s="29" t="inlineStr">
        <is>
          <t>N</t>
        </is>
      </c>
      <c r="F10" s="18" t="inlineStr">
        <is>
          <t>Site Access</t>
        </is>
      </c>
    </row>
    <row r="11">
      <c r="A11" s="18" t="inlineStr">
        <is>
          <t>Canceled</t>
        </is>
      </c>
      <c r="B11" s="29" t="inlineStr">
        <is>
          <t>N</t>
        </is>
      </c>
    </row>
    <row r="12"/>
    <row r="13">
      <c r="A13" s="3" t="inlineStr">
        <is>
          <t>Orange cells are editable assumptions and list choices.</t>
        </is>
      </c>
    </row>
    <row r="14">
      <c r="A14" s="3" t="inlineStr">
        <is>
          <t>Keep age lower bounds in ascending order and keep each label aligned with its bound.</t>
        </is>
      </c>
    </row>
    <row r="15">
      <c r="A15" s="3" t="inlineStr">
        <is>
          <t>Pricing and dates are user-entered estimates for internal review; verify them before decisions.</t>
        </is>
      </c>
    </row>
  </sheetData>
  <mergeCells count="1">
    <mergeCell ref="A1:I1"/>
  </mergeCells>
  <dataValidations count="5">
    <dataValidation sqref="B2" showDropDown="0" showInputMessage="1" showErrorMessage="1" allowBlank="0" errorTitle="Check the date" error="Enter a date from 01/01/2000 through 12/31/2100." promptTitle="As-of date" prompt="Enter the date used to measure open backlog aging." type="date" operator="between">
      <formula1>DATE(2000,1,1)</formula1>
      <formula2>DATE(2100,12,31)</formula2>
    </dataValidation>
    <dataValidation sqref="B3" showDropDown="0" showInputMessage="0" showErrorMessage="1" allowBlank="0" errorTitle="Check the threshold" error="Enter a whole number from 1 through 3650." type="whole" operator="between">
      <formula1>1</formula1>
      <formula2>3650</formula2>
    </dataValidation>
    <dataValidation sqref="B5:B11" showDropDown="0" showInputMessage="0" showErrorMessage="1" allowBlank="0" errorTitle="Check the backlog setting" error="Choose Y or N." type="list">
      <formula1>"Y,N"</formula1>
    </dataValidation>
    <dataValidation sqref="H5" showDropDown="0" showInputMessage="0" showErrorMessage="1" allowBlank="0" errorTitle="Check the first age band" error="The first age lower bound must be 0." type="whole" operator="equal">
      <formula1>0</formula1>
    </dataValidation>
    <dataValidation sqref="H6:H9" showDropDown="0" showInputMessage="0" showErrorMessage="1" allowBlank="0" errorTitle="Check the age band order" error="Enter a whole-number bound greater than the bound above it." type="custom">
      <formula1>=AND(ISNUMBER(H6),H6&gt;H5,H6&lt;=3650)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Contractor Example</dc:creator>
  <dc:title xmlns:dc="http://purl.org/dc/elements/1.1/">HVAC Service Backlog Aging</dc:title>
  <dc:subject xmlns:dc="http://purl.org/dc/elements/1.1/">Aging of unresolved fictional HVAC service work</dc:subject>
  <dcterms:created xmlns:dcterms="http://purl.org/dc/terms/" xmlns:xsi="http://www.w3.org/2001/XMLSchema-instance" xsi:type="dcterms:W3CDTF">2026-09-12T11:32:39Z</dcterms:created>
  <dcterms:modified xmlns:dcterms="http://purl.org/dc/terms/" xmlns:xsi="http://www.w3.org/2001/XMLSchema-instance" xsi:type="dcterms:W3CDTF">2026-09-12T11:32:40+00:00Z</dcterms:modified>
</cp:coreProperties>
</file>