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ervice Lo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'Service Log'!$A$4:$Q$104</definedName>
  </definedNames>
  <calcPr calcId="124519" calcMode="auto" fullCalcOnLoad="1" calcOnSave="1" forceFullCalc="1"/>
</workbook>
</file>

<file path=xl/styles.xml><?xml version="1.0" encoding="utf-8"?>
<styleSheet xmlns="http://schemas.openxmlformats.org/spreadsheetml/2006/main">
  <numFmts count="4">
    <numFmt numFmtId="164" formatCode="0.0"/>
    <numFmt numFmtId="165" formatCode="0.0%"/>
    <numFmt numFmtId="166" formatCode="mm/dd/yyyy h:mm AM/PM"/>
    <numFmt numFmtId="167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3666D"/>
      <sz val="9"/>
    </font>
    <font>
      <name val="Calibri"/>
      <b val="1"/>
      <color rgb="00FFFFFF"/>
      <sz val="11"/>
    </font>
    <font>
      <name val="Calibri"/>
      <b val="1"/>
      <color rgb="00243746"/>
      <sz val="10"/>
    </font>
    <font>
      <name val="Calibri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FFF"/>
      </patternFill>
    </fill>
    <fill>
      <patternFill patternType="solid">
        <fgColor rgb="00FFF1DE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2" fontId="4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 wrapText="1"/>
    </xf>
    <xf numFmtId="166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2" fontId="5" fillId="4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2" fontId="5" fillId="5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1" fontId="5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7" fontId="5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6" fontId="5" fillId="6" borderId="1" applyAlignment="1" pivotButton="0" quotePrefix="0" xfId="0">
      <alignment horizontal="center" vertical="center"/>
    </xf>
    <xf numFmtId="167" fontId="5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E8752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Avg. Response by Priority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'Summary'!D12</f>
            </strRef>
          </tx>
          <spPr>
            <a:solidFill xmlns:a="http://schemas.openxmlformats.org/drawingml/2006/main">
              <a:srgbClr val="167D8D"/>
            </a:solidFill>
            <a:ln xmlns:a="http://schemas.openxmlformats.org/drawingml/2006/main">
              <a:solidFill>
                <a:srgbClr val="16324F"/>
              </a:solidFill>
              <a:prstDash val="solid"/>
            </a:ln>
          </spPr>
          <cat>
            <numRef>
              <f>'Summary'!$A$13:$A$16</f>
            </numRef>
          </cat>
          <val>
            <numRef>
              <f>'Summary'!$D$13:$D$16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Priority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Minutes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10</row>
      <rowOff>0</rowOff>
    </from>
    <ext cx="4031999" cy="262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M26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22" customWidth="1" min="3" max="3"/>
    <col width="15" customWidth="1" min="4" max="4"/>
    <col width="19" customWidth="1" min="5" max="5"/>
    <col width="13" customWidth="1" min="6" max="6"/>
    <col width="21" customWidth="1" min="7" max="7"/>
    <col width="14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1" ht="30" customHeight="1">
      <c r="A1" s="1" t="inlineStr">
        <is>
          <t>HVAC Response Time Dashboard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4" t="n"/>
    </row>
    <row r="2" ht="30" customHeight="1">
      <c r="A2" s="2" t="inlineStr">
        <is>
          <t>Fictional examples compare requested, dispatched, arrival, and completion timestamps. Review alerts before using the results for field decisions.</t>
        </is>
      </c>
    </row>
    <row r="3"/>
    <row r="4">
      <c r="A4" s="3" t="inlineStr">
        <is>
          <t>Overall response indicators</t>
        </is>
      </c>
      <c r="B4" s="3" t="n"/>
      <c r="C4" s="3" t="n"/>
      <c r="D4" s="3" t="n"/>
      <c r="E4" s="3" t="n"/>
      <c r="F4" s="3" t="n"/>
      <c r="G4" s="3" t="n"/>
      <c r="H4" s="3" t="n"/>
    </row>
    <row r="5">
      <c r="A5" s="4" t="inlineStr">
        <is>
          <t>Total requests</t>
        </is>
      </c>
      <c r="B5" s="5">
        <f>COUNTIF('Service Log'!$A$5:$A$104,"&lt;&gt;")</f>
        <v/>
      </c>
      <c r="C5" s="4" t="inlineStr">
        <is>
          <t>Completed</t>
        </is>
      </c>
      <c r="D5" s="5">
        <f>COUNTIF('Service Log'!$L$5:$L$104,"Completed")</f>
        <v/>
      </c>
      <c r="E5" s="4" t="inlineStr">
        <is>
          <t>Open</t>
        </is>
      </c>
      <c r="F5" s="5">
        <f>COUNTIF('Service Log'!$L$5:$L$104,"New")+COUNTIF('Service Log'!$L$5:$L$104,"Dispatched")+COUNTIF('Service Log'!$L$5:$L$104,"On Site")</f>
        <v/>
      </c>
      <c r="G5" s="4" t="inlineStr">
        <is>
          <t>Canceled</t>
        </is>
      </c>
      <c r="H5" s="5">
        <f>COUNTIF('Service Log'!$L$5:$L$104,"Canceled")</f>
        <v/>
      </c>
    </row>
    <row r="6"/>
    <row r="7">
      <c r="A7" s="4" t="inlineStr">
        <is>
          <t>Avg. dispatch (min)</t>
        </is>
      </c>
      <c r="B7" s="6">
        <f>IFERROR(AVERAGEIF('Service Log'!$N$5:$N$104,"&gt;=0",'Service Log'!$N$5:$N$104),"")</f>
        <v/>
      </c>
      <c r="C7" s="4" t="inlineStr">
        <is>
          <t>Avg. response (min)</t>
        </is>
      </c>
      <c r="D7" s="6">
        <f>IFERROR((SUMIF('Service Log'!$Q$5:$Q$104,"Met",'Service Log'!$O$5:$O$104)+SUMIF('Service Log'!$Q$5:$Q$104,"Check delay",'Service Log'!$O$5:$O$104))/(COUNTIF('Service Log'!$Q$5:$Q$104,"Met")+COUNTIF('Service Log'!$Q$5:$Q$104,"Check delay")),"")</f>
        <v/>
      </c>
      <c r="E7" s="4" t="inlineStr">
        <is>
          <t>Met target</t>
        </is>
      </c>
      <c r="F7" s="7">
        <f>IFERROR(COUNTIF('Service Log'!$Q$5:$Q$104,"Met")/(COUNTIF('Service Log'!$Q$5:$Q$104,"Met")+COUNTIF('Service Log'!$Q$5:$Q$104,"Check delay")),"")</f>
        <v/>
      </c>
      <c r="G7" s="4" t="inlineStr">
        <is>
          <t>Avg. completion (hrs)</t>
        </is>
      </c>
      <c r="H7" s="8">
        <f>IFERROR(AVERAGEIF('Service Log'!$P$5:$P$104,"&gt;=0",'Service Log'!$P$5:$P$104),"")</f>
        <v/>
      </c>
    </row>
    <row r="8">
      <c r="A8" s="4" t="inlineStr">
        <is>
          <t>Timestamp review</t>
        </is>
      </c>
      <c r="B8" s="5">
        <f>COUNTIF('Service Log'!$Q$5:$Q$104,"Review timestamps")</f>
        <v/>
      </c>
      <c r="C8" s="4" t="inlineStr">
        <is>
          <t>Awaiting arrival</t>
        </is>
      </c>
      <c r="D8" s="5">
        <f>COUNTIF('Service Log'!$Q$5:$Q$104,"Awaiting arrival")</f>
        <v/>
      </c>
      <c r="E8" s="4" t="inlineStr">
        <is>
          <t>Check delay</t>
        </is>
      </c>
      <c r="F8" s="5">
        <f>COUNTIF('Service Log'!$Q$5:$Q$104,"Check delay")</f>
        <v/>
      </c>
      <c r="G8" s="4" t="inlineStr">
        <is>
          <t>Measured arrivals</t>
        </is>
      </c>
      <c r="H8" s="5">
        <f>COUNT('Service Log'!$O$5:$O$104)</f>
        <v/>
      </c>
    </row>
    <row r="9" ht="28" customHeight="1">
      <c r="A9" s="2" t="inlineStr">
        <is>
          <t>Met target uses valid measured arrivals only; review rows are excluded.</t>
        </is>
      </c>
    </row>
    <row r="10"/>
    <row r="11">
      <c r="A11" s="3" t="inlineStr">
        <is>
          <t>Response by priority</t>
        </is>
      </c>
      <c r="B11" s="3" t="n"/>
      <c r="C11" s="3" t="n"/>
      <c r="D11" s="3" t="n"/>
      <c r="E11" s="3" t="n"/>
      <c r="F11" s="3" t="n"/>
    </row>
    <row r="12">
      <c r="A12" s="9" t="inlineStr">
        <is>
          <t>Priority</t>
        </is>
      </c>
      <c r="B12" s="9" t="inlineStr">
        <is>
          <t>Target (min)</t>
        </is>
      </c>
      <c r="C12" s="9" t="inlineStr">
        <is>
          <t>Requests</t>
        </is>
      </c>
      <c r="D12" s="9" t="inlineStr">
        <is>
          <t>Avg. Response (min)</t>
        </is>
      </c>
      <c r="E12" s="9" t="inlineStr">
        <is>
          <t>Met</t>
        </is>
      </c>
      <c r="F12" s="9" t="inlineStr">
        <is>
          <t>Met Rate</t>
        </is>
      </c>
    </row>
    <row r="13">
      <c r="A13" s="10" t="inlineStr">
        <is>
          <t>Urgent</t>
        </is>
      </c>
      <c r="B13" s="11">
        <f>IFERROR(VLOOKUP($A13,Assumptions!$A$5:$B$8,2,FALSE),"")</f>
        <v/>
      </c>
      <c r="C13" s="11">
        <f>COUNTIFS('Service Log'!$E$5:$E$104,$A13,'Service Log'!$A$5:$A$104,"&lt;&gt;")</f>
        <v/>
      </c>
      <c r="D13" s="12">
        <f>IFERROR((SUMIFS('Service Log'!$O$5:$O$104,'Service Log'!$E$5:$E$104,$A13,'Service Log'!$Q$5:$Q$104,"Met")+SUMIFS('Service Log'!$O$5:$O$104,'Service Log'!$E$5:$E$104,$A13,'Service Log'!$Q$5:$Q$104,"Check delay"))/(COUNTIFS('Service Log'!$E$5:$E$104,$A13,'Service Log'!$Q$5:$Q$104,"Met")+COUNTIFS('Service Log'!$E$5:$E$104,$A13,'Service Log'!$Q$5:$Q$104,"Check delay")),"")</f>
        <v/>
      </c>
      <c r="E13" s="11">
        <f>COUNTIFS('Service Log'!$E$5:$E$104,$A13,'Service Log'!$Q$5:$Q$104,"Met")</f>
        <v/>
      </c>
      <c r="F13" s="13">
        <f>IFERROR($E13/(COUNTIFS('Service Log'!$E$5:$E$104,$A13,'Service Log'!$Q$5:$Q$104,"Met")+COUNTIFS('Service Log'!$E$5:$E$104,$A13,'Service Log'!$Q$5:$Q$104,"Check delay")),"")</f>
        <v/>
      </c>
    </row>
    <row r="14">
      <c r="A14" s="14" t="inlineStr">
        <is>
          <t>High</t>
        </is>
      </c>
      <c r="B14" s="15">
        <f>IFERROR(VLOOKUP($A14,Assumptions!$A$5:$B$8,2,FALSE),"")</f>
        <v/>
      </c>
      <c r="C14" s="15">
        <f>COUNTIFS('Service Log'!$E$5:$E$104,$A14,'Service Log'!$A$5:$A$104,"&lt;&gt;")</f>
        <v/>
      </c>
      <c r="D14" s="16">
        <f>IFERROR((SUMIFS('Service Log'!$O$5:$O$104,'Service Log'!$E$5:$E$104,$A14,'Service Log'!$Q$5:$Q$104,"Met")+SUMIFS('Service Log'!$O$5:$O$104,'Service Log'!$E$5:$E$104,$A14,'Service Log'!$Q$5:$Q$104,"Check delay"))/(COUNTIFS('Service Log'!$E$5:$E$104,$A14,'Service Log'!$Q$5:$Q$104,"Met")+COUNTIFS('Service Log'!$E$5:$E$104,$A14,'Service Log'!$Q$5:$Q$104,"Check delay")),"")</f>
        <v/>
      </c>
      <c r="E14" s="15">
        <f>COUNTIFS('Service Log'!$E$5:$E$104,$A14,'Service Log'!$Q$5:$Q$104,"Met")</f>
        <v/>
      </c>
      <c r="F14" s="17">
        <f>IFERROR($E14/(COUNTIFS('Service Log'!$E$5:$E$104,$A14,'Service Log'!$Q$5:$Q$104,"Met")+COUNTIFS('Service Log'!$E$5:$E$104,$A14,'Service Log'!$Q$5:$Q$104,"Check delay")),"")</f>
        <v/>
      </c>
    </row>
    <row r="15">
      <c r="A15" s="10" t="inlineStr">
        <is>
          <t>Normal</t>
        </is>
      </c>
      <c r="B15" s="11">
        <f>IFERROR(VLOOKUP($A15,Assumptions!$A$5:$B$8,2,FALSE),"")</f>
        <v/>
      </c>
      <c r="C15" s="11">
        <f>COUNTIFS('Service Log'!$E$5:$E$104,$A15,'Service Log'!$A$5:$A$104,"&lt;&gt;")</f>
        <v/>
      </c>
      <c r="D15" s="12">
        <f>IFERROR((SUMIFS('Service Log'!$O$5:$O$104,'Service Log'!$E$5:$E$104,$A15,'Service Log'!$Q$5:$Q$104,"Met")+SUMIFS('Service Log'!$O$5:$O$104,'Service Log'!$E$5:$E$104,$A15,'Service Log'!$Q$5:$Q$104,"Check delay"))/(COUNTIFS('Service Log'!$E$5:$E$104,$A15,'Service Log'!$Q$5:$Q$104,"Met")+COUNTIFS('Service Log'!$E$5:$E$104,$A15,'Service Log'!$Q$5:$Q$104,"Check delay")),"")</f>
        <v/>
      </c>
      <c r="E15" s="11">
        <f>COUNTIFS('Service Log'!$E$5:$E$104,$A15,'Service Log'!$Q$5:$Q$104,"Met")</f>
        <v/>
      </c>
      <c r="F15" s="13">
        <f>IFERROR($E15/(COUNTIFS('Service Log'!$E$5:$E$104,$A15,'Service Log'!$Q$5:$Q$104,"Met")+COUNTIFS('Service Log'!$E$5:$E$104,$A15,'Service Log'!$Q$5:$Q$104,"Check delay")),"")</f>
        <v/>
      </c>
    </row>
    <row r="16">
      <c r="A16" s="14" t="inlineStr">
        <is>
          <t>Low</t>
        </is>
      </c>
      <c r="B16" s="15">
        <f>IFERROR(VLOOKUP($A16,Assumptions!$A$5:$B$8,2,FALSE),"")</f>
        <v/>
      </c>
      <c r="C16" s="15">
        <f>COUNTIFS('Service Log'!$E$5:$E$104,$A16,'Service Log'!$A$5:$A$104,"&lt;&gt;")</f>
        <v/>
      </c>
      <c r="D16" s="16">
        <f>IFERROR((SUMIFS('Service Log'!$O$5:$O$104,'Service Log'!$E$5:$E$104,$A16,'Service Log'!$Q$5:$Q$104,"Met")+SUMIFS('Service Log'!$O$5:$O$104,'Service Log'!$E$5:$E$104,$A16,'Service Log'!$Q$5:$Q$104,"Check delay"))/(COUNTIFS('Service Log'!$E$5:$E$104,$A16,'Service Log'!$Q$5:$Q$104,"Met")+COUNTIFS('Service Log'!$E$5:$E$104,$A16,'Service Log'!$Q$5:$Q$104,"Check delay")),"")</f>
        <v/>
      </c>
      <c r="E16" s="15">
        <f>COUNTIFS('Service Log'!$E$5:$E$104,$A16,'Service Log'!$Q$5:$Q$104,"Met")</f>
        <v/>
      </c>
      <c r="F16" s="17">
        <f>IFERROR($E16/(COUNTIFS('Service Log'!$E$5:$E$104,$A16,'Service Log'!$Q$5:$Q$104,"Met")+COUNTIFS('Service Log'!$E$5:$E$104,$A16,'Service Log'!$Q$5:$Q$104,"Check delay")),"")</f>
        <v/>
      </c>
    </row>
    <row r="17"/>
    <row r="18"/>
    <row r="19">
      <c r="A19" s="3" t="inlineStr">
        <is>
          <t>Response by technician</t>
        </is>
      </c>
      <c r="B19" s="3" t="n"/>
      <c r="C19" s="3" t="n"/>
      <c r="D19" s="3" t="n"/>
      <c r="E19" s="3" t="n"/>
    </row>
    <row r="20">
      <c r="A20" s="9" t="inlineStr">
        <is>
          <t>Technician</t>
        </is>
      </c>
      <c r="B20" s="9" t="inlineStr">
        <is>
          <t>Assigned</t>
        </is>
      </c>
      <c r="C20" s="9" t="inlineStr">
        <is>
          <t>Valid Measures</t>
        </is>
      </c>
      <c r="D20" s="9" t="inlineStr">
        <is>
          <t>Avg. Response (min)</t>
        </is>
      </c>
      <c r="E20" s="9" t="inlineStr">
        <is>
          <t>Met Rate</t>
        </is>
      </c>
    </row>
    <row r="21">
      <c r="A21" s="10" t="inlineStr">
        <is>
          <t>Avery Example</t>
        </is>
      </c>
      <c r="B21" s="11">
        <f>COUNTIF('Service Log'!$D$5:$D$104,$A21)</f>
        <v/>
      </c>
      <c r="C21" s="11">
        <f>COUNTIFS('Service Log'!$D$5:$D$104,$A21,'Service Log'!$Q$5:$Q$104,"Met")+COUNTIFS('Service Log'!$D$5:$D$104,$A21,'Service Log'!$Q$5:$Q$104,"Check delay")</f>
        <v/>
      </c>
      <c r="D21" s="12">
        <f>IFERROR((SUMIFS('Service Log'!$O$5:$O$104,'Service Log'!$D$5:$D$104,$A21,'Service Log'!$Q$5:$Q$104,"Met")+SUMIFS('Service Log'!$O$5:$O$104,'Service Log'!$D$5:$D$104,$A21,'Service Log'!$Q$5:$Q$104,"Check delay"))/$C21,"")</f>
        <v/>
      </c>
      <c r="E21" s="13">
        <f>IFERROR(COUNTIFS('Service Log'!$D$5:$D$104,$A21,'Service Log'!$Q$5:$Q$104,"Met")/$C21,"")</f>
        <v/>
      </c>
    </row>
    <row r="22">
      <c r="A22" s="14" t="inlineStr">
        <is>
          <t>Jordan Sample</t>
        </is>
      </c>
      <c r="B22" s="15">
        <f>COUNTIF('Service Log'!$D$5:$D$104,$A22)</f>
        <v/>
      </c>
      <c r="C22" s="15">
        <f>COUNTIFS('Service Log'!$D$5:$D$104,$A22,'Service Log'!$Q$5:$Q$104,"Met")+COUNTIFS('Service Log'!$D$5:$D$104,$A22,'Service Log'!$Q$5:$Q$104,"Check delay")</f>
        <v/>
      </c>
      <c r="D22" s="16">
        <f>IFERROR((SUMIFS('Service Log'!$O$5:$O$104,'Service Log'!$D$5:$D$104,$A22,'Service Log'!$Q$5:$Q$104,"Met")+SUMIFS('Service Log'!$O$5:$O$104,'Service Log'!$D$5:$D$104,$A22,'Service Log'!$Q$5:$Q$104,"Check delay"))/$C22,"")</f>
        <v/>
      </c>
      <c r="E22" s="17">
        <f>IFERROR(COUNTIFS('Service Log'!$D$5:$D$104,$A22,'Service Log'!$Q$5:$Q$104,"Met")/$C22,"")</f>
        <v/>
      </c>
    </row>
    <row r="23">
      <c r="A23" s="10" t="inlineStr">
        <is>
          <t>Riley Demo</t>
        </is>
      </c>
      <c r="B23" s="11">
        <f>COUNTIF('Service Log'!$D$5:$D$104,$A23)</f>
        <v/>
      </c>
      <c r="C23" s="11">
        <f>COUNTIFS('Service Log'!$D$5:$D$104,$A23,'Service Log'!$Q$5:$Q$104,"Met")+COUNTIFS('Service Log'!$D$5:$D$104,$A23,'Service Log'!$Q$5:$Q$104,"Check delay")</f>
        <v/>
      </c>
      <c r="D23" s="12">
        <f>IFERROR((SUMIFS('Service Log'!$O$5:$O$104,'Service Log'!$D$5:$D$104,$A23,'Service Log'!$Q$5:$Q$104,"Met")+SUMIFS('Service Log'!$O$5:$O$104,'Service Log'!$D$5:$D$104,$A23,'Service Log'!$Q$5:$Q$104,"Check delay"))/$C23,"")</f>
        <v/>
      </c>
      <c r="E23" s="13">
        <f>IFERROR(COUNTIFS('Service Log'!$D$5:$D$104,$A23,'Service Log'!$Q$5:$Q$104,"Met")/$C23,"")</f>
        <v/>
      </c>
    </row>
    <row r="24">
      <c r="A24" s="14" t="inlineStr">
        <is>
          <t>Morgan Test</t>
        </is>
      </c>
      <c r="B24" s="15">
        <f>COUNTIF('Service Log'!$D$5:$D$104,$A24)</f>
        <v/>
      </c>
      <c r="C24" s="15">
        <f>COUNTIFS('Service Log'!$D$5:$D$104,$A24,'Service Log'!$Q$5:$Q$104,"Met")+COUNTIFS('Service Log'!$D$5:$D$104,$A24,'Service Log'!$Q$5:$Q$104,"Check delay")</f>
        <v/>
      </c>
      <c r="D24" s="16">
        <f>IFERROR((SUMIFS('Service Log'!$O$5:$O$104,'Service Log'!$D$5:$D$104,$A24,'Service Log'!$Q$5:$Q$104,"Met")+SUMIFS('Service Log'!$O$5:$O$104,'Service Log'!$D$5:$D$104,$A24,'Service Log'!$Q$5:$Q$104,"Check delay"))/$C24,"")</f>
        <v/>
      </c>
      <c r="E24" s="17">
        <f>IFERROR(COUNTIFS('Service Log'!$D$5:$D$104,$A24,'Service Log'!$Q$5:$Q$104,"Met")/$C24,"")</f>
        <v/>
      </c>
    </row>
    <row r="25">
      <c r="A25" s="10" t="inlineStr">
        <is>
          <t>Casey Placeholder</t>
        </is>
      </c>
      <c r="B25" s="11">
        <f>COUNTIF('Service Log'!$D$5:$D$104,$A25)</f>
        <v/>
      </c>
      <c r="C25" s="11">
        <f>COUNTIFS('Service Log'!$D$5:$D$104,$A25,'Service Log'!$Q$5:$Q$104,"Met")+COUNTIFS('Service Log'!$D$5:$D$104,$A25,'Service Log'!$Q$5:$Q$104,"Check delay")</f>
        <v/>
      </c>
      <c r="D25" s="12">
        <f>IFERROR((SUMIFS('Service Log'!$O$5:$O$104,'Service Log'!$D$5:$D$104,$A25,'Service Log'!$Q$5:$Q$104,"Met")+SUMIFS('Service Log'!$O$5:$O$104,'Service Log'!$D$5:$D$104,$A25,'Service Log'!$Q$5:$Q$104,"Check delay"))/$C25,"")</f>
        <v/>
      </c>
      <c r="E25" s="13">
        <f>IFERROR(COUNTIFS('Service Log'!$D$5:$D$104,$A25,'Service Log'!$Q$5:$Q$104,"Met")/$C25,"")</f>
        <v/>
      </c>
    </row>
    <row r="26">
      <c r="A26" s="14" t="inlineStr">
        <is>
          <t>Taylor Fiction</t>
        </is>
      </c>
      <c r="B26" s="15">
        <f>COUNTIF('Service Log'!$D$5:$D$104,$A26)</f>
        <v/>
      </c>
      <c r="C26" s="15">
        <f>COUNTIFS('Service Log'!$D$5:$D$104,$A26,'Service Log'!$Q$5:$Q$104,"Met")+COUNTIFS('Service Log'!$D$5:$D$104,$A26,'Service Log'!$Q$5:$Q$104,"Check delay")</f>
        <v/>
      </c>
      <c r="D26" s="16">
        <f>IFERROR((SUMIFS('Service Log'!$O$5:$O$104,'Service Log'!$D$5:$D$104,$A26,'Service Log'!$Q$5:$Q$104,"Met")+SUMIFS('Service Log'!$O$5:$O$104,'Service Log'!$D$5:$D$104,$A26,'Service Log'!$Q$5:$Q$104,"Check delay"))/$C26,"")</f>
        <v/>
      </c>
      <c r="E26" s="17">
        <f>IFERROR(COUNTIFS('Service Log'!$D$5:$D$104,$A26,'Service Log'!$Q$5:$Q$104,"Met")/$C26,"")</f>
        <v/>
      </c>
    </row>
  </sheetData>
  <mergeCells count="1">
    <mergeCell ref="A1:M1"/>
  </mergeCells>
  <conditionalFormatting sqref="F7">
    <cfRule type="expression" priority="1" dxfId="0">
      <formula>AND(ISNUMBER($F7),$F7&gt;=0.8)</formula>
    </cfRule>
  </conditionalFormatting>
  <conditionalFormatting sqref="B8">
    <cfRule type="expression" priority="2" dxfId="1">
      <formula>$B8&gt;0</formula>
    </cfRule>
  </conditionalFormatting>
  <conditionalFormatting sqref="F8">
    <cfRule type="expression" priority="3" dxfId="1">
      <formula>$F8&gt;0</formula>
    </cfRule>
  </conditionalFormatting>
  <pageMargins left="0.25" right="0.25" top="0.4" bottom="0.4" header="0.2" footer="0.2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67D8D"/>
    <outlinePr summaryBelow="1" summaryRight="1"/>
    <pageSetUpPr fitToPage="1"/>
  </sheetPr>
  <dimension ref="A1:Q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24" customWidth="1" min="3" max="3"/>
    <col width="20" customWidth="1" min="4" max="4"/>
    <col width="12" customWidth="1" min="5" max="5"/>
    <col width="21" customWidth="1" min="6" max="6"/>
    <col width="21" customWidth="1" min="7" max="7"/>
    <col width="21" customWidth="1" min="8" max="8"/>
    <col width="21" customWidth="1" min="9" max="9"/>
    <col width="38" customWidth="1" min="10" max="10"/>
    <col width="22" customWidth="1" min="11" max="11"/>
    <col width="15" customWidth="1" min="12" max="12"/>
    <col width="19" customWidth="1" min="13" max="13"/>
    <col width="19" customWidth="1" min="14" max="14"/>
    <col width="20" customWidth="1" min="15" max="15"/>
    <col width="20" customWidth="1" min="16" max="16"/>
    <col width="21" customWidth="1" min="17" max="17"/>
  </cols>
  <sheetData>
    <row r="1" ht="30" customHeight="1">
      <c r="A1" s="1" t="inlineStr">
        <is>
          <t>Service Response Log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3" t="n"/>
      <c r="N1" s="33" t="n"/>
      <c r="O1" s="33" t="n"/>
      <c r="P1" s="33" t="n"/>
      <c r="Q1" s="34" t="n"/>
    </row>
    <row r="2" ht="30" customHeight="1">
      <c r="A2" s="2" t="inlineStr">
        <is>
          <t>Enter one fictional or actual service request per row. Orange cells are editable; calculated timing fields extend through row 104.</t>
        </is>
      </c>
    </row>
    <row r="3"/>
    <row r="4" ht="34" customHeight="1">
      <c r="A4" s="9" t="inlineStr">
        <is>
          <t>Job ID</t>
        </is>
      </c>
      <c r="B4" s="9" t="inlineStr">
        <is>
          <t>Customer</t>
        </is>
      </c>
      <c r="C4" s="9" t="inlineStr">
        <is>
          <t>Equipment</t>
        </is>
      </c>
      <c r="D4" s="9" t="inlineStr">
        <is>
          <t>Technician</t>
        </is>
      </c>
      <c r="E4" s="9" t="inlineStr">
        <is>
          <t>Priority</t>
        </is>
      </c>
      <c r="F4" s="9" t="inlineStr">
        <is>
          <t>Requested At</t>
        </is>
      </c>
      <c r="G4" s="9" t="inlineStr">
        <is>
          <t>Dispatched At</t>
        </is>
      </c>
      <c r="H4" s="9" t="inlineStr">
        <is>
          <t>Arrival At</t>
        </is>
      </c>
      <c r="I4" s="9" t="inlineStr">
        <is>
          <t>Completed At</t>
        </is>
      </c>
      <c r="J4" s="9" t="inlineStr">
        <is>
          <t>Description</t>
        </is>
      </c>
      <c r="K4" s="9" t="inlineStr">
        <is>
          <t>Current Responsibility</t>
        </is>
      </c>
      <c r="L4" s="9" t="inlineStr">
        <is>
          <t>Status</t>
        </is>
      </c>
      <c r="M4" s="9" t="inlineStr">
        <is>
          <t>Target Response (min)</t>
        </is>
      </c>
      <c r="N4" s="9" t="inlineStr">
        <is>
          <t>Dispatch Delay (min)</t>
        </is>
      </c>
      <c r="O4" s="9" t="inlineStr">
        <is>
          <t>Response Time (min)</t>
        </is>
      </c>
      <c r="P4" s="9" t="inlineStr">
        <is>
          <t>Completion Time (hrs)</t>
        </is>
      </c>
      <c r="Q4" s="9" t="inlineStr">
        <is>
          <t>Response Check</t>
        </is>
      </c>
    </row>
    <row r="5">
      <c r="A5" s="18" t="inlineStr">
        <is>
          <t>DEMO-26-001</t>
        </is>
      </c>
      <c r="B5" s="19" t="inlineStr">
        <is>
          <t>Bluebird Example Bakery</t>
        </is>
      </c>
      <c r="C5" s="19" t="inlineStr">
        <is>
          <t>Demo Rooftop Unit</t>
        </is>
      </c>
      <c r="D5" s="18" t="inlineStr">
        <is>
          <t>Avery Example</t>
        </is>
      </c>
      <c r="E5" s="18" t="inlineStr">
        <is>
          <t>Urgent</t>
        </is>
      </c>
      <c r="F5" s="35" t="n">
        <v>46267.3125</v>
      </c>
      <c r="G5" s="35" t="n">
        <v>46267.31805555556</v>
      </c>
      <c r="H5" s="35" t="n">
        <v>46267.33680555555</v>
      </c>
      <c r="I5" s="35" t="n">
        <v>46267.43055555555</v>
      </c>
      <c r="J5" s="19" t="inlineStr">
        <is>
          <t>No cooling reported in the fictional prep area.</t>
        </is>
      </c>
      <c r="K5" s="21" t="inlineStr">
        <is>
          <t>Technician</t>
        </is>
      </c>
      <c r="L5" s="21" t="inlineStr">
        <is>
          <t>Completed</t>
        </is>
      </c>
      <c r="M5" s="22">
        <f>IF($A5="","",IFERROR(VLOOKUP($E5,Assumptions!$A$5:$B$8,2,FALSE),""))</f>
        <v/>
      </c>
      <c r="N5" s="23">
        <f>IF(OR($A5="",$F5="",$G5=""),"",IF($G5&lt;$F5,"",ROUND(($G5-$F5)*1440,1)))</f>
        <v/>
      </c>
      <c r="O5" s="23">
        <f>IF(OR($A5="",$F5="",$H5=""),"",IF(OR($H5&lt;$F5,AND($G5&lt;&gt;"",$H5&lt;$G5)),"",ROUND(($H5-$F5)*1440,1)))</f>
        <v/>
      </c>
      <c r="P5" s="24">
        <f>IF(OR($A5="",$F5="",$I5=""),"",IF(OR($I5&lt;$F5,AND($H5&lt;&gt;"",$I5&lt;$H5),AND($G5&lt;&gt;"",$I5&lt;$G5)),"",ROUND(($I5-$F5)*24,2)))</f>
        <v/>
      </c>
      <c r="Q5" s="10">
        <f>IF($A5="","",IF($L5="Canceled","Excluded",IF($F5="","Enter request time",IF(OR(AND($G5&lt;&gt;"",$G5&lt;$F5),AND($H5&lt;&gt;"",$H5&lt;$F5),AND($G5&lt;&gt;"",$H5&lt;&gt;"",$H5&lt;$G5),AND($I5&lt;&gt;"",$I5&lt;$F5),AND($H5&lt;&gt;"",$I5&lt;&gt;"",$I5&lt;$H5),AND($G5&lt;&gt;"",$I5&lt;&gt;"",$I5&lt;$G5)),"Review timestamps",IF($O5="","Awaiting arrival",IF($M5="","Set priority target",IF($O5&lt;=$M5,"Met","Check delay")))))))</f>
        <v/>
      </c>
    </row>
    <row r="6">
      <c r="A6" s="18" t="inlineStr">
        <is>
          <t>DEMO-26-002</t>
        </is>
      </c>
      <c r="B6" s="19" t="inlineStr">
        <is>
          <t>Northstar Demo Offices</t>
        </is>
      </c>
      <c r="C6" s="19" t="inlineStr">
        <is>
          <t>Example Split System</t>
        </is>
      </c>
      <c r="D6" s="18" t="inlineStr">
        <is>
          <t>Jordan Sample</t>
        </is>
      </c>
      <c r="E6" s="18" t="inlineStr">
        <is>
          <t>High</t>
        </is>
      </c>
      <c r="F6" s="35" t="n">
        <v>46268.38194444445</v>
      </c>
      <c r="G6" s="35" t="n">
        <v>46268.39930555555</v>
      </c>
      <c r="H6" s="35" t="n">
        <v>46268.47569444445</v>
      </c>
      <c r="I6" s="35" t="n">
        <v>46268.54513888889</v>
      </c>
      <c r="J6" s="19" t="inlineStr">
        <is>
          <t>Example office zone was warmer than the entered setpoint.</t>
        </is>
      </c>
      <c r="K6" s="21" t="inlineStr">
        <is>
          <t>Technician</t>
        </is>
      </c>
      <c r="L6" s="21" t="inlineStr">
        <is>
          <t>Completed</t>
        </is>
      </c>
      <c r="M6" s="25">
        <f>IF($A6="","",IFERROR(VLOOKUP($E6,Assumptions!$A$5:$B$8,2,FALSE),""))</f>
        <v/>
      </c>
      <c r="N6" s="26">
        <f>IF(OR($A6="",$F6="",$G6=""),"",IF($G6&lt;$F6,"",ROUND(($G6-$F6)*1440,1)))</f>
        <v/>
      </c>
      <c r="O6" s="26">
        <f>IF(OR($A6="",$F6="",$H6=""),"",IF(OR($H6&lt;$F6,AND($G6&lt;&gt;"",$H6&lt;$G6)),"",ROUND(($H6-$F6)*1440,1)))</f>
        <v/>
      </c>
      <c r="P6" s="27">
        <f>IF(OR($A6="",$F6="",$I6=""),"",IF(OR($I6&lt;$F6,AND($H6&lt;&gt;"",$I6&lt;$H6),AND($G6&lt;&gt;"",$I6&lt;$G6)),"",ROUND(($I6-$F6)*24,2)))</f>
        <v/>
      </c>
      <c r="Q6" s="14">
        <f>IF($A6="","",IF($L6="Canceled","Excluded",IF($F6="","Enter request time",IF(OR(AND($G6&lt;&gt;"",$G6&lt;$F6),AND($H6&lt;&gt;"",$H6&lt;$F6),AND($G6&lt;&gt;"",$H6&lt;&gt;"",$H6&lt;$G6),AND($I6&lt;&gt;"",$I6&lt;$F6),AND($H6&lt;&gt;"",$I6&lt;&gt;"",$I6&lt;$H6),AND($G6&lt;&gt;"",$I6&lt;&gt;"",$I6&lt;$G6)),"Review timestamps",IF($O6="","Awaiting arrival",IF($M6="","Set priority target",IF($O6&lt;=$M6,"Met","Check delay")))))))</f>
        <v/>
      </c>
    </row>
    <row r="7">
      <c r="A7" s="18" t="inlineStr">
        <is>
          <t>DEMO-26-003</t>
        </is>
      </c>
      <c r="B7" s="19" t="inlineStr">
        <is>
          <t>Copper Kite Fictional Cafe</t>
        </is>
      </c>
      <c r="C7" s="19" t="inlineStr">
        <is>
          <t>Sample Heat Pump</t>
        </is>
      </c>
      <c r="D7" s="18" t="inlineStr">
        <is>
          <t>Riley Demo</t>
        </is>
      </c>
      <c r="E7" s="18" t="inlineStr">
        <is>
          <t>Normal</t>
        </is>
      </c>
      <c r="F7" s="35" t="n">
        <v>46269.33333333334</v>
      </c>
      <c r="G7" s="35" t="n">
        <v>46269.375</v>
      </c>
      <c r="H7" s="35" t="n">
        <v>46269.5</v>
      </c>
      <c r="I7" s="35" t="n">
        <v>46269.58333333334</v>
      </c>
      <c r="J7" s="19" t="inlineStr">
        <is>
          <t>Sample heat pump required a basic operating check.</t>
        </is>
      </c>
      <c r="K7" s="21" t="inlineStr">
        <is>
          <t>Technician</t>
        </is>
      </c>
      <c r="L7" s="21" t="inlineStr">
        <is>
          <t>Completed</t>
        </is>
      </c>
      <c r="M7" s="22">
        <f>IF($A7="","",IFERROR(VLOOKUP($E7,Assumptions!$A$5:$B$8,2,FALSE),""))</f>
        <v/>
      </c>
      <c r="N7" s="23">
        <f>IF(OR($A7="",$F7="",$G7=""),"",IF($G7&lt;$F7,"",ROUND(($G7-$F7)*1440,1)))</f>
        <v/>
      </c>
      <c r="O7" s="23">
        <f>IF(OR($A7="",$F7="",$H7=""),"",IF(OR($H7&lt;$F7,AND($G7&lt;&gt;"",$H7&lt;$G7)),"",ROUND(($H7-$F7)*1440,1)))</f>
        <v/>
      </c>
      <c r="P7" s="24">
        <f>IF(OR($A7="",$F7="",$I7=""),"",IF(OR($I7&lt;$F7,AND($H7&lt;&gt;"",$I7&lt;$H7),AND($G7&lt;&gt;"",$I7&lt;$G7)),"",ROUND(($I7-$F7)*24,2)))</f>
        <v/>
      </c>
      <c r="Q7" s="10">
        <f>IF($A7="","",IF($L7="Canceled","Excluded",IF($F7="","Enter request time",IF(OR(AND($G7&lt;&gt;"",$G7&lt;$F7),AND($H7&lt;&gt;"",$H7&lt;$F7),AND($G7&lt;&gt;"",$H7&lt;&gt;"",$H7&lt;$G7),AND($I7&lt;&gt;"",$I7&lt;$F7),AND($H7&lt;&gt;"",$I7&lt;&gt;"",$I7&lt;$H7),AND($G7&lt;&gt;"",$I7&lt;&gt;"",$I7&lt;$G7)),"Review timestamps",IF($O7="","Awaiting arrival",IF($M7="","Set priority target",IF($O7&lt;=$M7,"Met","Check delay")))))))</f>
        <v/>
      </c>
    </row>
    <row r="8">
      <c r="A8" s="18" t="inlineStr">
        <is>
          <t>DEMO-26-004</t>
        </is>
      </c>
      <c r="B8" s="19" t="inlineStr">
        <is>
          <t>Juniper Test Studio</t>
        </is>
      </c>
      <c r="C8" s="19" t="inlineStr">
        <is>
          <t>Fictional Boiler</t>
        </is>
      </c>
      <c r="D8" s="18" t="inlineStr">
        <is>
          <t>Morgan Test</t>
        </is>
      </c>
      <c r="E8" s="18" t="inlineStr">
        <is>
          <t>Low</t>
        </is>
      </c>
      <c r="F8" s="35" t="n">
        <v>46270.41666666666</v>
      </c>
      <c r="G8" s="35" t="n">
        <v>46270.5</v>
      </c>
      <c r="H8" s="35" t="n">
        <v>46270.73263888889</v>
      </c>
      <c r="I8" s="35" t="n">
        <v>46270.76388888889</v>
      </c>
      <c r="J8" s="19" t="inlineStr">
        <is>
          <t>Fictional studio requested a low-priority noise review.</t>
        </is>
      </c>
      <c r="K8" s="21" t="inlineStr">
        <is>
          <t>Technician</t>
        </is>
      </c>
      <c r="L8" s="21" t="inlineStr">
        <is>
          <t>Completed</t>
        </is>
      </c>
      <c r="M8" s="25">
        <f>IF($A8="","",IFERROR(VLOOKUP($E8,Assumptions!$A$5:$B$8,2,FALSE),""))</f>
        <v/>
      </c>
      <c r="N8" s="26">
        <f>IF(OR($A8="",$F8="",$G8=""),"",IF($G8&lt;$F8,"",ROUND(($G8-$F8)*1440,1)))</f>
        <v/>
      </c>
      <c r="O8" s="26">
        <f>IF(OR($A8="",$F8="",$H8=""),"",IF(OR($H8&lt;$F8,AND($G8&lt;&gt;"",$H8&lt;$G8)),"",ROUND(($H8-$F8)*1440,1)))</f>
        <v/>
      </c>
      <c r="P8" s="27">
        <f>IF(OR($A8="",$F8="",$I8=""),"",IF(OR($I8&lt;$F8,AND($H8&lt;&gt;"",$I8&lt;$H8),AND($G8&lt;&gt;"",$I8&lt;$G8)),"",ROUND(($I8-$F8)*24,2)))</f>
        <v/>
      </c>
      <c r="Q8" s="14">
        <f>IF($A8="","",IF($L8="Canceled","Excluded",IF($F8="","Enter request time",IF(OR(AND($G8&lt;&gt;"",$G8&lt;$F8),AND($H8&lt;&gt;"",$H8&lt;$F8),AND($G8&lt;&gt;"",$H8&lt;&gt;"",$H8&lt;$G8),AND($I8&lt;&gt;"",$I8&lt;$F8),AND($H8&lt;&gt;"",$I8&lt;&gt;"",$I8&lt;$H8),AND($G8&lt;&gt;"",$I8&lt;&gt;"",$I8&lt;$G8)),"Review timestamps",IF($O8="","Awaiting arrival",IF($M8="","Set priority target",IF($O8&lt;=$M8,"Met","Check delay")))))))</f>
        <v/>
      </c>
    </row>
    <row r="9">
      <c r="A9" s="18" t="inlineStr">
        <is>
          <t>DEMO-26-005</t>
        </is>
      </c>
      <c r="B9" s="19" t="inlineStr">
        <is>
          <t>Maple Lantern Sample Market</t>
        </is>
      </c>
      <c r="C9" s="19" t="inlineStr">
        <is>
          <t>Test Air Handler</t>
        </is>
      </c>
      <c r="D9" s="18" t="inlineStr">
        <is>
          <t>Avery Example</t>
        </is>
      </c>
      <c r="E9" s="18" t="inlineStr">
        <is>
          <t>Urgent</t>
        </is>
      </c>
      <c r="F9" s="35" t="n">
        <v>46271.54166666666</v>
      </c>
      <c r="G9" s="35" t="n">
        <v>46271.54861111111</v>
      </c>
      <c r="H9" s="35" t="n">
        <v>46271.59375</v>
      </c>
      <c r="I9" s="35" t="n"/>
      <c r="J9" s="19" t="inlineStr">
        <is>
          <t>Sample air handler stopped during the entered service period.</t>
        </is>
      </c>
      <c r="K9" s="21" t="inlineStr">
        <is>
          <t>Technician</t>
        </is>
      </c>
      <c r="L9" s="21" t="inlineStr">
        <is>
          <t>On Site</t>
        </is>
      </c>
      <c r="M9" s="22">
        <f>IF($A9="","",IFERROR(VLOOKUP($E9,Assumptions!$A$5:$B$8,2,FALSE),""))</f>
        <v/>
      </c>
      <c r="N9" s="23">
        <f>IF(OR($A9="",$F9="",$G9=""),"",IF($G9&lt;$F9,"",ROUND(($G9-$F9)*1440,1)))</f>
        <v/>
      </c>
      <c r="O9" s="23">
        <f>IF(OR($A9="",$F9="",$H9=""),"",IF(OR($H9&lt;$F9,AND($G9&lt;&gt;"",$H9&lt;$G9)),"",ROUND(($H9-$F9)*1440,1)))</f>
        <v/>
      </c>
      <c r="P9" s="24">
        <f>IF(OR($A9="",$F9="",$I9=""),"",IF(OR($I9&lt;$F9,AND($H9&lt;&gt;"",$I9&lt;$H9),AND($G9&lt;&gt;"",$I9&lt;$G9)),"",ROUND(($I9-$F9)*24,2)))</f>
        <v/>
      </c>
      <c r="Q9" s="10">
        <f>IF($A9="","",IF($L9="Canceled","Excluded",IF($F9="","Enter request time",IF(OR(AND($G9&lt;&gt;"",$G9&lt;$F9),AND($H9&lt;&gt;"",$H9&lt;$F9),AND($G9&lt;&gt;"",$H9&lt;&gt;"",$H9&lt;$G9),AND($I9&lt;&gt;"",$I9&lt;$F9),AND($H9&lt;&gt;"",$I9&lt;&gt;"",$I9&lt;$H9),AND($G9&lt;&gt;"",$I9&lt;&gt;"",$I9&lt;$G9)),"Review timestamps",IF($O9="","Awaiting arrival",IF($M9="","Set priority target",IF($O9&lt;=$M9,"Met","Check delay")))))))</f>
        <v/>
      </c>
    </row>
    <row r="10">
      <c r="A10" s="18" t="inlineStr">
        <is>
          <t>DEMO-26-006</t>
        </is>
      </c>
      <c r="B10" s="19" t="inlineStr">
        <is>
          <t>Silver Acorn Demo Clinic</t>
        </is>
      </c>
      <c r="C10" s="19" t="inlineStr">
        <is>
          <t>Placeholder Mini-Split</t>
        </is>
      </c>
      <c r="D10" s="18" t="inlineStr">
        <is>
          <t>Casey Placeholder</t>
        </is>
      </c>
      <c r="E10" s="18" t="inlineStr">
        <is>
          <t>High</t>
        </is>
      </c>
      <c r="F10" s="35" t="n">
        <v>46272.34375</v>
      </c>
      <c r="G10" s="35" t="n">
        <v>46272.36111111111</v>
      </c>
      <c r="H10" s="35" t="n"/>
      <c r="I10" s="35" t="n"/>
      <c r="J10" s="19" t="inlineStr">
        <is>
          <t>Demo treatment room temperature complaint awaits arrival.</t>
        </is>
      </c>
      <c r="K10" s="21" t="inlineStr">
        <is>
          <t>Office</t>
        </is>
      </c>
      <c r="L10" s="21" t="inlineStr">
        <is>
          <t>Dispatched</t>
        </is>
      </c>
      <c r="M10" s="25">
        <f>IF($A10="","",IFERROR(VLOOKUP($E10,Assumptions!$A$5:$B$8,2,FALSE),""))</f>
        <v/>
      </c>
      <c r="N10" s="26">
        <f>IF(OR($A10="",$F10="",$G10=""),"",IF($G10&lt;$F10,"",ROUND(($G10-$F10)*1440,1)))</f>
        <v/>
      </c>
      <c r="O10" s="26">
        <f>IF(OR($A10="",$F10="",$H10=""),"",IF(OR($H10&lt;$F10,AND($G10&lt;&gt;"",$H10&lt;$G10)),"",ROUND(($H10-$F10)*1440,1)))</f>
        <v/>
      </c>
      <c r="P10" s="27">
        <f>IF(OR($A10="",$F10="",$I10=""),"",IF(OR($I10&lt;$F10,AND($H10&lt;&gt;"",$I10&lt;$H10),AND($G10&lt;&gt;"",$I10&lt;$G10)),"",ROUND(($I10-$F10)*24,2)))</f>
        <v/>
      </c>
      <c r="Q10" s="14">
        <f>IF($A10="","",IF($L10="Canceled","Excluded",IF($F10="","Enter request time",IF(OR(AND($G10&lt;&gt;"",$G10&lt;$F10),AND($H10&lt;&gt;"",$H10&lt;$F10),AND($G10&lt;&gt;"",$H10&lt;&gt;"",$H10&lt;$G10),AND($I10&lt;&gt;"",$I10&lt;$F10),AND($H10&lt;&gt;"",$I10&lt;&gt;"",$I10&lt;$H10),AND($G10&lt;&gt;"",$I10&lt;&gt;"",$I10&lt;$G10)),"Review timestamps",IF($O10="","Awaiting arrival",IF($M10="","Set priority target",IF($O10&lt;=$M10,"Met","Check delay")))))))</f>
        <v/>
      </c>
    </row>
    <row r="11">
      <c r="A11" s="18" t="inlineStr">
        <is>
          <t>DEMO-26-007</t>
        </is>
      </c>
      <c r="B11" s="19" t="inlineStr">
        <is>
          <t>Sunset Example School</t>
        </is>
      </c>
      <c r="C11" s="19" t="inlineStr">
        <is>
          <t>Demo Rooftop Unit</t>
        </is>
      </c>
      <c r="D11" s="18" t="inlineStr">
        <is>
          <t>Taylor Fiction</t>
        </is>
      </c>
      <c r="E11" s="18" t="inlineStr">
        <is>
          <t>Normal</t>
        </is>
      </c>
      <c r="F11" s="35" t="n">
        <v>46273.68055555555</v>
      </c>
      <c r="G11" s="35" t="n"/>
      <c r="H11" s="35" t="n"/>
      <c r="I11" s="35" t="n"/>
      <c r="J11" s="19" t="inlineStr">
        <is>
          <t>Example classroom comfort request awaits dispatch.</t>
        </is>
      </c>
      <c r="K11" s="21" t="inlineStr">
        <is>
          <t>Office</t>
        </is>
      </c>
      <c r="L11" s="21" t="inlineStr">
        <is>
          <t>New</t>
        </is>
      </c>
      <c r="M11" s="22">
        <f>IF($A11="","",IFERROR(VLOOKUP($E11,Assumptions!$A$5:$B$8,2,FALSE),""))</f>
        <v/>
      </c>
      <c r="N11" s="23">
        <f>IF(OR($A11="",$F11="",$G11=""),"",IF($G11&lt;$F11,"",ROUND(($G11-$F11)*1440,1)))</f>
        <v/>
      </c>
      <c r="O11" s="23">
        <f>IF(OR($A11="",$F11="",$H11=""),"",IF(OR($H11&lt;$F11,AND($G11&lt;&gt;"",$H11&lt;$G11)),"",ROUND(($H11-$F11)*1440,1)))</f>
        <v/>
      </c>
      <c r="P11" s="24">
        <f>IF(OR($A11="",$F11="",$I11=""),"",IF(OR($I11&lt;$F11,AND($H11&lt;&gt;"",$I11&lt;$H11),AND($G11&lt;&gt;"",$I11&lt;$G11)),"",ROUND(($I11-$F11)*24,2)))</f>
        <v/>
      </c>
      <c r="Q11" s="10">
        <f>IF($A11="","",IF($L11="Canceled","Excluded",IF($F11="","Enter request time",IF(OR(AND($G11&lt;&gt;"",$G11&lt;$F11),AND($H11&lt;&gt;"",$H11&lt;$F11),AND($G11&lt;&gt;"",$H11&lt;&gt;"",$H11&lt;$G11),AND($I11&lt;&gt;"",$I11&lt;$F11),AND($H11&lt;&gt;"",$I11&lt;&gt;"",$I11&lt;$H11),AND($G11&lt;&gt;"",$I11&lt;&gt;"",$I11&lt;$G11)),"Review timestamps",IF($O11="","Awaiting arrival",IF($M11="","Set priority target",IF($O11&lt;=$M11,"Met","Check delay")))))))</f>
        <v/>
      </c>
    </row>
    <row r="12">
      <c r="A12" s="18" t="inlineStr">
        <is>
          <t>DEMO-26-008</t>
        </is>
      </c>
      <c r="B12" s="19" t="inlineStr">
        <is>
          <t>Harbor Fiction Workshop</t>
        </is>
      </c>
      <c r="C12" s="19" t="inlineStr">
        <is>
          <t>Example Split System</t>
        </is>
      </c>
      <c r="D12" s="18" t="inlineStr">
        <is>
          <t>Jordan Sample</t>
        </is>
      </c>
      <c r="E12" s="18" t="inlineStr">
        <is>
          <t>Low</t>
        </is>
      </c>
      <c r="F12" s="35" t="n">
        <v>46274.45833333334</v>
      </c>
      <c r="G12" s="35" t="n"/>
      <c r="H12" s="35" t="n"/>
      <c r="I12" s="35" t="n"/>
      <c r="J12" s="19" t="inlineStr">
        <is>
          <t>Fictional customer canceled before dispatch.</t>
        </is>
      </c>
      <c r="K12" s="21" t="inlineStr">
        <is>
          <t>Customer</t>
        </is>
      </c>
      <c r="L12" s="21" t="inlineStr">
        <is>
          <t>Canceled</t>
        </is>
      </c>
      <c r="M12" s="25">
        <f>IF($A12="","",IFERROR(VLOOKUP($E12,Assumptions!$A$5:$B$8,2,FALSE),""))</f>
        <v/>
      </c>
      <c r="N12" s="26">
        <f>IF(OR($A12="",$F12="",$G12=""),"",IF($G12&lt;$F12,"",ROUND(($G12-$F12)*1440,1)))</f>
        <v/>
      </c>
      <c r="O12" s="26">
        <f>IF(OR($A12="",$F12="",$H12=""),"",IF(OR($H12&lt;$F12,AND($G12&lt;&gt;"",$H12&lt;$G12)),"",ROUND(($H12-$F12)*1440,1)))</f>
        <v/>
      </c>
      <c r="P12" s="27">
        <f>IF(OR($A12="",$F12="",$I12=""),"",IF(OR($I12&lt;$F12,AND($H12&lt;&gt;"",$I12&lt;$H12),AND($G12&lt;&gt;"",$I12&lt;$G12)),"",ROUND(($I12-$F12)*24,2)))</f>
        <v/>
      </c>
      <c r="Q12" s="14">
        <f>IF($A12="","",IF($L12="Canceled","Excluded",IF($F12="","Enter request time",IF(OR(AND($G12&lt;&gt;"",$G12&lt;$F12),AND($H12&lt;&gt;"",$H12&lt;$F12),AND($G12&lt;&gt;"",$H12&lt;&gt;"",$H12&lt;$G12),AND($I12&lt;&gt;"",$I12&lt;$F12),AND($H12&lt;&gt;"",$I12&lt;&gt;"",$I12&lt;$H12),AND($G12&lt;&gt;"",$I12&lt;&gt;"",$I12&lt;$G12)),"Review timestamps",IF($O12="","Awaiting arrival",IF($M12="","Set priority target",IF($O12&lt;=$M12,"Met","Check delay")))))))</f>
        <v/>
      </c>
    </row>
    <row r="13">
      <c r="A13" s="18" t="inlineStr">
        <is>
          <t>DEMO-26-009</t>
        </is>
      </c>
      <c r="B13" s="19" t="inlineStr">
        <is>
          <t>Cedar Pixel Demo Shop</t>
        </is>
      </c>
      <c r="C13" s="19" t="inlineStr">
        <is>
          <t>Sample Heat Pump</t>
        </is>
      </c>
      <c r="D13" s="18" t="inlineStr">
        <is>
          <t>Riley Demo</t>
        </is>
      </c>
      <c r="E13" s="18" t="inlineStr">
        <is>
          <t>Urgent</t>
        </is>
      </c>
      <c r="F13" s="35" t="n">
        <v>46275.28125</v>
      </c>
      <c r="G13" s="35" t="n">
        <v>46275.29166666666</v>
      </c>
      <c r="H13" s="35" t="n">
        <v>46275.32291666666</v>
      </c>
      <c r="I13" s="35" t="n">
        <v>46275.37847222222</v>
      </c>
      <c r="J13" s="19" t="inlineStr">
        <is>
          <t>Boundary example reaches the response target exactly.</t>
        </is>
      </c>
      <c r="K13" s="21" t="inlineStr">
        <is>
          <t>Technician</t>
        </is>
      </c>
      <c r="L13" s="21" t="inlineStr">
        <is>
          <t>Completed</t>
        </is>
      </c>
      <c r="M13" s="22">
        <f>IF($A13="","",IFERROR(VLOOKUP($E13,Assumptions!$A$5:$B$8,2,FALSE),""))</f>
        <v/>
      </c>
      <c r="N13" s="23">
        <f>IF(OR($A13="",$F13="",$G13=""),"",IF($G13&lt;$F13,"",ROUND(($G13-$F13)*1440,1)))</f>
        <v/>
      </c>
      <c r="O13" s="23">
        <f>IF(OR($A13="",$F13="",$H13=""),"",IF(OR($H13&lt;$F13,AND($G13&lt;&gt;"",$H13&lt;$G13)),"",ROUND(($H13-$F13)*1440,1)))</f>
        <v/>
      </c>
      <c r="P13" s="24">
        <f>IF(OR($A13="",$F13="",$I13=""),"",IF(OR($I13&lt;$F13,AND($H13&lt;&gt;"",$I13&lt;$H13),AND($G13&lt;&gt;"",$I13&lt;$G13)),"",ROUND(($I13-$F13)*24,2)))</f>
        <v/>
      </c>
      <c r="Q13" s="10">
        <f>IF($A13="","",IF($L13="Canceled","Excluded",IF($F13="","Enter request time",IF(OR(AND($G13&lt;&gt;"",$G13&lt;$F13),AND($H13&lt;&gt;"",$H13&lt;$F13),AND($G13&lt;&gt;"",$H13&lt;&gt;"",$H13&lt;$G13),AND($I13&lt;&gt;"",$I13&lt;$F13),AND($H13&lt;&gt;"",$I13&lt;&gt;"",$I13&lt;$H13),AND($G13&lt;&gt;"",$I13&lt;&gt;"",$I13&lt;$G13)),"Review timestamps",IF($O13="","Awaiting arrival",IF($M13="","Set priority target",IF($O13&lt;=$M13,"Met","Check delay")))))))</f>
        <v/>
      </c>
    </row>
    <row r="14">
      <c r="A14" s="18" t="inlineStr">
        <is>
          <t>DEMO-26-010</t>
        </is>
      </c>
      <c r="B14" s="19" t="inlineStr">
        <is>
          <t>Moonbeam Sample Library</t>
        </is>
      </c>
      <c r="C14" s="19" t="inlineStr">
        <is>
          <t>Test Air Handler</t>
        </is>
      </c>
      <c r="D14" s="18" t="inlineStr">
        <is>
          <t>Morgan Test</t>
        </is>
      </c>
      <c r="E14" s="18" t="inlineStr">
        <is>
          <t>Normal</t>
        </is>
      </c>
      <c r="F14" s="35" t="n">
        <v>46276.58333333334</v>
      </c>
      <c r="G14" s="35" t="n">
        <v>46276.59375</v>
      </c>
      <c r="H14" s="35" t="n">
        <v>46276.63194444445</v>
      </c>
      <c r="I14" s="35" t="n">
        <v>46276.62152777778</v>
      </c>
      <c r="J14" s="19" t="inlineStr">
        <is>
          <t>Test entry includes a completion timestamp needing review.</t>
        </is>
      </c>
      <c r="K14" s="21" t="inlineStr">
        <is>
          <t>Technician</t>
        </is>
      </c>
      <c r="L14" s="21" t="inlineStr">
        <is>
          <t>Completed</t>
        </is>
      </c>
      <c r="M14" s="25">
        <f>IF($A14="","",IFERROR(VLOOKUP($E14,Assumptions!$A$5:$B$8,2,FALSE),""))</f>
        <v/>
      </c>
      <c r="N14" s="26">
        <f>IF(OR($A14="",$F14="",$G14=""),"",IF($G14&lt;$F14,"",ROUND(($G14-$F14)*1440,1)))</f>
        <v/>
      </c>
      <c r="O14" s="26">
        <f>IF(OR($A14="",$F14="",$H14=""),"",IF(OR($H14&lt;$F14,AND($G14&lt;&gt;"",$H14&lt;$G14)),"",ROUND(($H14-$F14)*1440,1)))</f>
        <v/>
      </c>
      <c r="P14" s="27">
        <f>IF(OR($A14="",$F14="",$I14=""),"",IF(OR($I14&lt;$F14,AND($H14&lt;&gt;"",$I14&lt;$H14),AND($G14&lt;&gt;"",$I14&lt;$G14)),"",ROUND(($I14-$F14)*24,2)))</f>
        <v/>
      </c>
      <c r="Q14" s="14">
        <f>IF($A14="","",IF($L14="Canceled","Excluded",IF($F14="","Enter request time",IF(OR(AND($G14&lt;&gt;"",$G14&lt;$F14),AND($H14&lt;&gt;"",$H14&lt;$F14),AND($G14&lt;&gt;"",$H14&lt;&gt;"",$H14&lt;$G14),AND($I14&lt;&gt;"",$I14&lt;$F14),AND($H14&lt;&gt;"",$I14&lt;&gt;"",$I14&lt;$H14),AND($G14&lt;&gt;"",$I14&lt;&gt;"",$I14&lt;$G14)),"Review timestamps",IF($O14="","Awaiting arrival",IF($M14="","Set priority target",IF($O14&lt;=$M14,"Met","Check delay")))))))</f>
        <v/>
      </c>
    </row>
    <row r="15">
      <c r="A15" s="18" t="n"/>
      <c r="B15" s="19" t="n"/>
      <c r="C15" s="19" t="n"/>
      <c r="D15" s="18" t="n"/>
      <c r="E15" s="18" t="n"/>
      <c r="F15" s="35" t="n"/>
      <c r="G15" s="35" t="n"/>
      <c r="H15" s="35" t="n"/>
      <c r="I15" s="35" t="n"/>
      <c r="J15" s="19" t="n"/>
      <c r="K15" s="21" t="n"/>
      <c r="L15" s="21" t="n"/>
      <c r="M15" s="22">
        <f>IF($A15="","",IFERROR(VLOOKUP($E15,Assumptions!$A$5:$B$8,2,FALSE),""))</f>
        <v/>
      </c>
      <c r="N15" s="23">
        <f>IF(OR($A15="",$F15="",$G15=""),"",IF($G15&lt;$F15,"",ROUND(($G15-$F15)*1440,1)))</f>
        <v/>
      </c>
      <c r="O15" s="23">
        <f>IF(OR($A15="",$F15="",$H15=""),"",IF(OR($H15&lt;$F15,AND($G15&lt;&gt;"",$H15&lt;$G15)),"",ROUND(($H15-$F15)*1440,1)))</f>
        <v/>
      </c>
      <c r="P15" s="24">
        <f>IF(OR($A15="",$F15="",$I15=""),"",IF(OR($I15&lt;$F15,AND($H15&lt;&gt;"",$I15&lt;$H15),AND($G15&lt;&gt;"",$I15&lt;$G15)),"",ROUND(($I15-$F15)*24,2)))</f>
        <v/>
      </c>
      <c r="Q15" s="10">
        <f>IF($A15="","",IF($L15="Canceled","Excluded",IF($F15="","Enter request time",IF(OR(AND($G15&lt;&gt;"",$G15&lt;$F15),AND($H15&lt;&gt;"",$H15&lt;$F15),AND($G15&lt;&gt;"",$H15&lt;&gt;"",$H15&lt;$G15),AND($I15&lt;&gt;"",$I15&lt;$F15),AND($H15&lt;&gt;"",$I15&lt;&gt;"",$I15&lt;$H15),AND($G15&lt;&gt;"",$I15&lt;&gt;"",$I15&lt;$G15)),"Review timestamps",IF($O15="","Awaiting arrival",IF($M15="","Set priority target",IF($O15&lt;=$M15,"Met","Check delay")))))))</f>
        <v/>
      </c>
    </row>
    <row r="16">
      <c r="A16" s="18" t="n"/>
      <c r="B16" s="19" t="n"/>
      <c r="C16" s="19" t="n"/>
      <c r="D16" s="18" t="n"/>
      <c r="E16" s="18" t="n"/>
      <c r="F16" s="35" t="n"/>
      <c r="G16" s="35" t="n"/>
      <c r="H16" s="35" t="n"/>
      <c r="I16" s="35" t="n"/>
      <c r="J16" s="19" t="n"/>
      <c r="K16" s="21" t="n"/>
      <c r="L16" s="21" t="n"/>
      <c r="M16" s="25">
        <f>IF($A16="","",IFERROR(VLOOKUP($E16,Assumptions!$A$5:$B$8,2,FALSE),""))</f>
        <v/>
      </c>
      <c r="N16" s="26">
        <f>IF(OR($A16="",$F16="",$G16=""),"",IF($G16&lt;$F16,"",ROUND(($G16-$F16)*1440,1)))</f>
        <v/>
      </c>
      <c r="O16" s="26">
        <f>IF(OR($A16="",$F16="",$H16=""),"",IF(OR($H16&lt;$F16,AND($G16&lt;&gt;"",$H16&lt;$G16)),"",ROUND(($H16-$F16)*1440,1)))</f>
        <v/>
      </c>
      <c r="P16" s="27">
        <f>IF(OR($A16="",$F16="",$I16=""),"",IF(OR($I16&lt;$F16,AND($H16&lt;&gt;"",$I16&lt;$H16),AND($G16&lt;&gt;"",$I16&lt;$G16)),"",ROUND(($I16-$F16)*24,2)))</f>
        <v/>
      </c>
      <c r="Q16" s="14">
        <f>IF($A16="","",IF($L16="Canceled","Excluded",IF($F16="","Enter request time",IF(OR(AND($G16&lt;&gt;"",$G16&lt;$F16),AND($H16&lt;&gt;"",$H16&lt;$F16),AND($G16&lt;&gt;"",$H16&lt;&gt;"",$H16&lt;$G16),AND($I16&lt;&gt;"",$I16&lt;$F16),AND($H16&lt;&gt;"",$I16&lt;&gt;"",$I16&lt;$H16),AND($G16&lt;&gt;"",$I16&lt;&gt;"",$I16&lt;$G16)),"Review timestamps",IF($O16="","Awaiting arrival",IF($M16="","Set priority target",IF($O16&lt;=$M16,"Met","Check delay")))))))</f>
        <v/>
      </c>
    </row>
    <row r="17">
      <c r="A17" s="18" t="n"/>
      <c r="B17" s="19" t="n"/>
      <c r="C17" s="19" t="n"/>
      <c r="D17" s="18" t="n"/>
      <c r="E17" s="18" t="n"/>
      <c r="F17" s="35" t="n"/>
      <c r="G17" s="35" t="n"/>
      <c r="H17" s="35" t="n"/>
      <c r="I17" s="35" t="n"/>
      <c r="J17" s="19" t="n"/>
      <c r="K17" s="21" t="n"/>
      <c r="L17" s="21" t="n"/>
      <c r="M17" s="22">
        <f>IF($A17="","",IFERROR(VLOOKUP($E17,Assumptions!$A$5:$B$8,2,FALSE),""))</f>
        <v/>
      </c>
      <c r="N17" s="23">
        <f>IF(OR($A17="",$F17="",$G17=""),"",IF($G17&lt;$F17,"",ROUND(($G17-$F17)*1440,1)))</f>
        <v/>
      </c>
      <c r="O17" s="23">
        <f>IF(OR($A17="",$F17="",$H17=""),"",IF(OR($H17&lt;$F17,AND($G17&lt;&gt;"",$H17&lt;$G17)),"",ROUND(($H17-$F17)*1440,1)))</f>
        <v/>
      </c>
      <c r="P17" s="24">
        <f>IF(OR($A17="",$F17="",$I17=""),"",IF(OR($I17&lt;$F17,AND($H17&lt;&gt;"",$I17&lt;$H17),AND($G17&lt;&gt;"",$I17&lt;$G17)),"",ROUND(($I17-$F17)*24,2)))</f>
        <v/>
      </c>
      <c r="Q17" s="10">
        <f>IF($A17="","",IF($L17="Canceled","Excluded",IF($F17="","Enter request time",IF(OR(AND($G17&lt;&gt;"",$G17&lt;$F17),AND($H17&lt;&gt;"",$H17&lt;$F17),AND($G17&lt;&gt;"",$H17&lt;&gt;"",$H17&lt;$G17),AND($I17&lt;&gt;"",$I17&lt;$F17),AND($H17&lt;&gt;"",$I17&lt;&gt;"",$I17&lt;$H17),AND($G17&lt;&gt;"",$I17&lt;&gt;"",$I17&lt;$G17)),"Review timestamps",IF($O17="","Awaiting arrival",IF($M17="","Set priority target",IF($O17&lt;=$M17,"Met","Check delay")))))))</f>
        <v/>
      </c>
    </row>
    <row r="18">
      <c r="A18" s="18" t="n"/>
      <c r="B18" s="19" t="n"/>
      <c r="C18" s="19" t="n"/>
      <c r="D18" s="18" t="n"/>
      <c r="E18" s="18" t="n"/>
      <c r="F18" s="35" t="n"/>
      <c r="G18" s="35" t="n"/>
      <c r="H18" s="35" t="n"/>
      <c r="I18" s="35" t="n"/>
      <c r="J18" s="19" t="n"/>
      <c r="K18" s="21" t="n"/>
      <c r="L18" s="21" t="n"/>
      <c r="M18" s="25">
        <f>IF($A18="","",IFERROR(VLOOKUP($E18,Assumptions!$A$5:$B$8,2,FALSE),""))</f>
        <v/>
      </c>
      <c r="N18" s="26">
        <f>IF(OR($A18="",$F18="",$G18=""),"",IF($G18&lt;$F18,"",ROUND(($G18-$F18)*1440,1)))</f>
        <v/>
      </c>
      <c r="O18" s="26">
        <f>IF(OR($A18="",$F18="",$H18=""),"",IF(OR($H18&lt;$F18,AND($G18&lt;&gt;"",$H18&lt;$G18)),"",ROUND(($H18-$F18)*1440,1)))</f>
        <v/>
      </c>
      <c r="P18" s="27">
        <f>IF(OR($A18="",$F18="",$I18=""),"",IF(OR($I18&lt;$F18,AND($H18&lt;&gt;"",$I18&lt;$H18),AND($G18&lt;&gt;"",$I18&lt;$G18)),"",ROUND(($I18-$F18)*24,2)))</f>
        <v/>
      </c>
      <c r="Q18" s="14">
        <f>IF($A18="","",IF($L18="Canceled","Excluded",IF($F18="","Enter request time",IF(OR(AND($G18&lt;&gt;"",$G18&lt;$F18),AND($H18&lt;&gt;"",$H18&lt;$F18),AND($G18&lt;&gt;"",$H18&lt;&gt;"",$H18&lt;$G18),AND($I18&lt;&gt;"",$I18&lt;$F18),AND($H18&lt;&gt;"",$I18&lt;&gt;"",$I18&lt;$H18),AND($G18&lt;&gt;"",$I18&lt;&gt;"",$I18&lt;$G18)),"Review timestamps",IF($O18="","Awaiting arrival",IF($M18="","Set priority target",IF($O18&lt;=$M18,"Met","Check delay")))))))</f>
        <v/>
      </c>
    </row>
    <row r="19">
      <c r="A19" s="18" t="n"/>
      <c r="B19" s="19" t="n"/>
      <c r="C19" s="19" t="n"/>
      <c r="D19" s="18" t="n"/>
      <c r="E19" s="18" t="n"/>
      <c r="F19" s="35" t="n"/>
      <c r="G19" s="35" t="n"/>
      <c r="H19" s="35" t="n"/>
      <c r="I19" s="35" t="n"/>
      <c r="J19" s="19" t="n"/>
      <c r="K19" s="21" t="n"/>
      <c r="L19" s="21" t="n"/>
      <c r="M19" s="22">
        <f>IF($A19="","",IFERROR(VLOOKUP($E19,Assumptions!$A$5:$B$8,2,FALSE),""))</f>
        <v/>
      </c>
      <c r="N19" s="23">
        <f>IF(OR($A19="",$F19="",$G19=""),"",IF($G19&lt;$F19,"",ROUND(($G19-$F19)*1440,1)))</f>
        <v/>
      </c>
      <c r="O19" s="23">
        <f>IF(OR($A19="",$F19="",$H19=""),"",IF(OR($H19&lt;$F19,AND($G19&lt;&gt;"",$H19&lt;$G19)),"",ROUND(($H19-$F19)*1440,1)))</f>
        <v/>
      </c>
      <c r="P19" s="24">
        <f>IF(OR($A19="",$F19="",$I19=""),"",IF(OR($I19&lt;$F19,AND($H19&lt;&gt;"",$I19&lt;$H19),AND($G19&lt;&gt;"",$I19&lt;$G19)),"",ROUND(($I19-$F19)*24,2)))</f>
        <v/>
      </c>
      <c r="Q19" s="10">
        <f>IF($A19="","",IF($L19="Canceled","Excluded",IF($F19="","Enter request time",IF(OR(AND($G19&lt;&gt;"",$G19&lt;$F19),AND($H19&lt;&gt;"",$H19&lt;$F19),AND($G19&lt;&gt;"",$H19&lt;&gt;"",$H19&lt;$G19),AND($I19&lt;&gt;"",$I19&lt;$F19),AND($H19&lt;&gt;"",$I19&lt;&gt;"",$I19&lt;$H19),AND($G19&lt;&gt;"",$I19&lt;&gt;"",$I19&lt;$G19)),"Review timestamps",IF($O19="","Awaiting arrival",IF($M19="","Set priority target",IF($O19&lt;=$M19,"Met","Check delay")))))))</f>
        <v/>
      </c>
    </row>
    <row r="20">
      <c r="A20" s="18" t="n"/>
      <c r="B20" s="19" t="n"/>
      <c r="C20" s="19" t="n"/>
      <c r="D20" s="18" t="n"/>
      <c r="E20" s="18" t="n"/>
      <c r="F20" s="35" t="n"/>
      <c r="G20" s="35" t="n"/>
      <c r="H20" s="35" t="n"/>
      <c r="I20" s="35" t="n"/>
      <c r="J20" s="19" t="n"/>
      <c r="K20" s="21" t="n"/>
      <c r="L20" s="21" t="n"/>
      <c r="M20" s="25">
        <f>IF($A20="","",IFERROR(VLOOKUP($E20,Assumptions!$A$5:$B$8,2,FALSE),""))</f>
        <v/>
      </c>
      <c r="N20" s="26">
        <f>IF(OR($A20="",$F20="",$G20=""),"",IF($G20&lt;$F20,"",ROUND(($G20-$F20)*1440,1)))</f>
        <v/>
      </c>
      <c r="O20" s="26">
        <f>IF(OR($A20="",$F20="",$H20=""),"",IF(OR($H20&lt;$F20,AND($G20&lt;&gt;"",$H20&lt;$G20)),"",ROUND(($H20-$F20)*1440,1)))</f>
        <v/>
      </c>
      <c r="P20" s="27">
        <f>IF(OR($A20="",$F20="",$I20=""),"",IF(OR($I20&lt;$F20,AND($H20&lt;&gt;"",$I20&lt;$H20),AND($G20&lt;&gt;"",$I20&lt;$G20)),"",ROUND(($I20-$F20)*24,2)))</f>
        <v/>
      </c>
      <c r="Q20" s="14">
        <f>IF($A20="","",IF($L20="Canceled","Excluded",IF($F20="","Enter request time",IF(OR(AND($G20&lt;&gt;"",$G20&lt;$F20),AND($H20&lt;&gt;"",$H20&lt;$F20),AND($G20&lt;&gt;"",$H20&lt;&gt;"",$H20&lt;$G20),AND($I20&lt;&gt;"",$I20&lt;$F20),AND($H20&lt;&gt;"",$I20&lt;&gt;"",$I20&lt;$H20),AND($G20&lt;&gt;"",$I20&lt;&gt;"",$I20&lt;$G20)),"Review timestamps",IF($O20="","Awaiting arrival",IF($M20="","Set priority target",IF($O20&lt;=$M20,"Met","Check delay")))))))</f>
        <v/>
      </c>
    </row>
    <row r="21">
      <c r="A21" s="18" t="n"/>
      <c r="B21" s="19" t="n"/>
      <c r="C21" s="19" t="n"/>
      <c r="D21" s="18" t="n"/>
      <c r="E21" s="18" t="n"/>
      <c r="F21" s="35" t="n"/>
      <c r="G21" s="35" t="n"/>
      <c r="H21" s="35" t="n"/>
      <c r="I21" s="35" t="n"/>
      <c r="J21" s="19" t="n"/>
      <c r="K21" s="21" t="n"/>
      <c r="L21" s="21" t="n"/>
      <c r="M21" s="22">
        <f>IF($A21="","",IFERROR(VLOOKUP($E21,Assumptions!$A$5:$B$8,2,FALSE),""))</f>
        <v/>
      </c>
      <c r="N21" s="23">
        <f>IF(OR($A21="",$F21="",$G21=""),"",IF($G21&lt;$F21,"",ROUND(($G21-$F21)*1440,1)))</f>
        <v/>
      </c>
      <c r="O21" s="23">
        <f>IF(OR($A21="",$F21="",$H21=""),"",IF(OR($H21&lt;$F21,AND($G21&lt;&gt;"",$H21&lt;$G21)),"",ROUND(($H21-$F21)*1440,1)))</f>
        <v/>
      </c>
      <c r="P21" s="24">
        <f>IF(OR($A21="",$F21="",$I21=""),"",IF(OR($I21&lt;$F21,AND($H21&lt;&gt;"",$I21&lt;$H21),AND($G21&lt;&gt;"",$I21&lt;$G21)),"",ROUND(($I21-$F21)*24,2)))</f>
        <v/>
      </c>
      <c r="Q21" s="10">
        <f>IF($A21="","",IF($L21="Canceled","Excluded",IF($F21="","Enter request time",IF(OR(AND($G21&lt;&gt;"",$G21&lt;$F21),AND($H21&lt;&gt;"",$H21&lt;$F21),AND($G21&lt;&gt;"",$H21&lt;&gt;"",$H21&lt;$G21),AND($I21&lt;&gt;"",$I21&lt;$F21),AND($H21&lt;&gt;"",$I21&lt;&gt;"",$I21&lt;$H21),AND($G21&lt;&gt;"",$I21&lt;&gt;"",$I21&lt;$G21)),"Review timestamps",IF($O21="","Awaiting arrival",IF($M21="","Set priority target",IF($O21&lt;=$M21,"Met","Check delay")))))))</f>
        <v/>
      </c>
    </row>
    <row r="22">
      <c r="A22" s="18" t="n"/>
      <c r="B22" s="19" t="n"/>
      <c r="C22" s="19" t="n"/>
      <c r="D22" s="18" t="n"/>
      <c r="E22" s="18" t="n"/>
      <c r="F22" s="35" t="n"/>
      <c r="G22" s="35" t="n"/>
      <c r="H22" s="35" t="n"/>
      <c r="I22" s="35" t="n"/>
      <c r="J22" s="19" t="n"/>
      <c r="K22" s="21" t="n"/>
      <c r="L22" s="21" t="n"/>
      <c r="M22" s="25">
        <f>IF($A22="","",IFERROR(VLOOKUP($E22,Assumptions!$A$5:$B$8,2,FALSE),""))</f>
        <v/>
      </c>
      <c r="N22" s="26">
        <f>IF(OR($A22="",$F22="",$G22=""),"",IF($G22&lt;$F22,"",ROUND(($G22-$F22)*1440,1)))</f>
        <v/>
      </c>
      <c r="O22" s="26">
        <f>IF(OR($A22="",$F22="",$H22=""),"",IF(OR($H22&lt;$F22,AND($G22&lt;&gt;"",$H22&lt;$G22)),"",ROUND(($H22-$F22)*1440,1)))</f>
        <v/>
      </c>
      <c r="P22" s="27">
        <f>IF(OR($A22="",$F22="",$I22=""),"",IF(OR($I22&lt;$F22,AND($H22&lt;&gt;"",$I22&lt;$H22),AND($G22&lt;&gt;"",$I22&lt;$G22)),"",ROUND(($I22-$F22)*24,2)))</f>
        <v/>
      </c>
      <c r="Q22" s="14">
        <f>IF($A22="","",IF($L22="Canceled","Excluded",IF($F22="","Enter request time",IF(OR(AND($G22&lt;&gt;"",$G22&lt;$F22),AND($H22&lt;&gt;"",$H22&lt;$F22),AND($G22&lt;&gt;"",$H22&lt;&gt;"",$H22&lt;$G22),AND($I22&lt;&gt;"",$I22&lt;$F22),AND($H22&lt;&gt;"",$I22&lt;&gt;"",$I22&lt;$H22),AND($G22&lt;&gt;"",$I22&lt;&gt;"",$I22&lt;$G22)),"Review timestamps",IF($O22="","Awaiting arrival",IF($M22="","Set priority target",IF($O22&lt;=$M22,"Met","Check delay")))))))</f>
        <v/>
      </c>
    </row>
    <row r="23">
      <c r="A23" s="18" t="n"/>
      <c r="B23" s="19" t="n"/>
      <c r="C23" s="19" t="n"/>
      <c r="D23" s="18" t="n"/>
      <c r="E23" s="18" t="n"/>
      <c r="F23" s="35" t="n"/>
      <c r="G23" s="35" t="n"/>
      <c r="H23" s="35" t="n"/>
      <c r="I23" s="35" t="n"/>
      <c r="J23" s="19" t="n"/>
      <c r="K23" s="21" t="n"/>
      <c r="L23" s="21" t="n"/>
      <c r="M23" s="22">
        <f>IF($A23="","",IFERROR(VLOOKUP($E23,Assumptions!$A$5:$B$8,2,FALSE),""))</f>
        <v/>
      </c>
      <c r="N23" s="23">
        <f>IF(OR($A23="",$F23="",$G23=""),"",IF($G23&lt;$F23,"",ROUND(($G23-$F23)*1440,1)))</f>
        <v/>
      </c>
      <c r="O23" s="23">
        <f>IF(OR($A23="",$F23="",$H23=""),"",IF(OR($H23&lt;$F23,AND($G23&lt;&gt;"",$H23&lt;$G23)),"",ROUND(($H23-$F23)*1440,1)))</f>
        <v/>
      </c>
      <c r="P23" s="24">
        <f>IF(OR($A23="",$F23="",$I23=""),"",IF(OR($I23&lt;$F23,AND($H23&lt;&gt;"",$I23&lt;$H23),AND($G23&lt;&gt;"",$I23&lt;$G23)),"",ROUND(($I23-$F23)*24,2)))</f>
        <v/>
      </c>
      <c r="Q23" s="10">
        <f>IF($A23="","",IF($L23="Canceled","Excluded",IF($F23="","Enter request time",IF(OR(AND($G23&lt;&gt;"",$G23&lt;$F23),AND($H23&lt;&gt;"",$H23&lt;$F23),AND($G23&lt;&gt;"",$H23&lt;&gt;"",$H23&lt;$G23),AND($I23&lt;&gt;"",$I23&lt;$F23),AND($H23&lt;&gt;"",$I23&lt;&gt;"",$I23&lt;$H23),AND($G23&lt;&gt;"",$I23&lt;&gt;"",$I23&lt;$G23)),"Review timestamps",IF($O23="","Awaiting arrival",IF($M23="","Set priority target",IF($O23&lt;=$M23,"Met","Check delay")))))))</f>
        <v/>
      </c>
    </row>
    <row r="24">
      <c r="A24" s="18" t="n"/>
      <c r="B24" s="19" t="n"/>
      <c r="C24" s="19" t="n"/>
      <c r="D24" s="18" t="n"/>
      <c r="E24" s="18" t="n"/>
      <c r="F24" s="35" t="n"/>
      <c r="G24" s="35" t="n"/>
      <c r="H24" s="35" t="n"/>
      <c r="I24" s="35" t="n"/>
      <c r="J24" s="19" t="n"/>
      <c r="K24" s="21" t="n"/>
      <c r="L24" s="21" t="n"/>
      <c r="M24" s="25">
        <f>IF($A24="","",IFERROR(VLOOKUP($E24,Assumptions!$A$5:$B$8,2,FALSE),""))</f>
        <v/>
      </c>
      <c r="N24" s="26">
        <f>IF(OR($A24="",$F24="",$G24=""),"",IF($G24&lt;$F24,"",ROUND(($G24-$F24)*1440,1)))</f>
        <v/>
      </c>
      <c r="O24" s="26">
        <f>IF(OR($A24="",$F24="",$H24=""),"",IF(OR($H24&lt;$F24,AND($G24&lt;&gt;"",$H24&lt;$G24)),"",ROUND(($H24-$F24)*1440,1)))</f>
        <v/>
      </c>
      <c r="P24" s="27">
        <f>IF(OR($A24="",$F24="",$I24=""),"",IF(OR($I24&lt;$F24,AND($H24&lt;&gt;"",$I24&lt;$H24),AND($G24&lt;&gt;"",$I24&lt;$G24)),"",ROUND(($I24-$F24)*24,2)))</f>
        <v/>
      </c>
      <c r="Q24" s="14">
        <f>IF($A24="","",IF($L24="Canceled","Excluded",IF($F24="","Enter request time",IF(OR(AND($G24&lt;&gt;"",$G24&lt;$F24),AND($H24&lt;&gt;"",$H24&lt;$F24),AND($G24&lt;&gt;"",$H24&lt;&gt;"",$H24&lt;$G24),AND($I24&lt;&gt;"",$I24&lt;$F24),AND($H24&lt;&gt;"",$I24&lt;&gt;"",$I24&lt;$H24),AND($G24&lt;&gt;"",$I24&lt;&gt;"",$I24&lt;$G24)),"Review timestamps",IF($O24="","Awaiting arrival",IF($M24="","Set priority target",IF($O24&lt;=$M24,"Met","Check delay")))))))</f>
        <v/>
      </c>
    </row>
    <row r="25">
      <c r="A25" s="18" t="n"/>
      <c r="B25" s="19" t="n"/>
      <c r="C25" s="19" t="n"/>
      <c r="D25" s="18" t="n"/>
      <c r="E25" s="18" t="n"/>
      <c r="F25" s="35" t="n"/>
      <c r="G25" s="35" t="n"/>
      <c r="H25" s="35" t="n"/>
      <c r="I25" s="35" t="n"/>
      <c r="J25" s="19" t="n"/>
      <c r="K25" s="21" t="n"/>
      <c r="L25" s="21" t="n"/>
      <c r="M25" s="22">
        <f>IF($A25="","",IFERROR(VLOOKUP($E25,Assumptions!$A$5:$B$8,2,FALSE),""))</f>
        <v/>
      </c>
      <c r="N25" s="23">
        <f>IF(OR($A25="",$F25="",$G25=""),"",IF($G25&lt;$F25,"",ROUND(($G25-$F25)*1440,1)))</f>
        <v/>
      </c>
      <c r="O25" s="23">
        <f>IF(OR($A25="",$F25="",$H25=""),"",IF(OR($H25&lt;$F25,AND($G25&lt;&gt;"",$H25&lt;$G25)),"",ROUND(($H25-$F25)*1440,1)))</f>
        <v/>
      </c>
      <c r="P25" s="24">
        <f>IF(OR($A25="",$F25="",$I25=""),"",IF(OR($I25&lt;$F25,AND($H25&lt;&gt;"",$I25&lt;$H25),AND($G25&lt;&gt;"",$I25&lt;$G25)),"",ROUND(($I25-$F25)*24,2)))</f>
        <v/>
      </c>
      <c r="Q25" s="10">
        <f>IF($A25="","",IF($L25="Canceled","Excluded",IF($F25="","Enter request time",IF(OR(AND($G25&lt;&gt;"",$G25&lt;$F25),AND($H25&lt;&gt;"",$H25&lt;$F25),AND($G25&lt;&gt;"",$H25&lt;&gt;"",$H25&lt;$G25),AND($I25&lt;&gt;"",$I25&lt;$F25),AND($H25&lt;&gt;"",$I25&lt;&gt;"",$I25&lt;$H25),AND($G25&lt;&gt;"",$I25&lt;&gt;"",$I25&lt;$G25)),"Review timestamps",IF($O25="","Awaiting arrival",IF($M25="","Set priority target",IF($O25&lt;=$M25,"Met","Check delay")))))))</f>
        <v/>
      </c>
    </row>
    <row r="26">
      <c r="A26" s="18" t="n"/>
      <c r="B26" s="19" t="n"/>
      <c r="C26" s="19" t="n"/>
      <c r="D26" s="18" t="n"/>
      <c r="E26" s="18" t="n"/>
      <c r="F26" s="35" t="n"/>
      <c r="G26" s="35" t="n"/>
      <c r="H26" s="35" t="n"/>
      <c r="I26" s="35" t="n"/>
      <c r="J26" s="19" t="n"/>
      <c r="K26" s="21" t="n"/>
      <c r="L26" s="21" t="n"/>
      <c r="M26" s="25">
        <f>IF($A26="","",IFERROR(VLOOKUP($E26,Assumptions!$A$5:$B$8,2,FALSE),""))</f>
        <v/>
      </c>
      <c r="N26" s="26">
        <f>IF(OR($A26="",$F26="",$G26=""),"",IF($G26&lt;$F26,"",ROUND(($G26-$F26)*1440,1)))</f>
        <v/>
      </c>
      <c r="O26" s="26">
        <f>IF(OR($A26="",$F26="",$H26=""),"",IF(OR($H26&lt;$F26,AND($G26&lt;&gt;"",$H26&lt;$G26)),"",ROUND(($H26-$F26)*1440,1)))</f>
        <v/>
      </c>
      <c r="P26" s="27">
        <f>IF(OR($A26="",$F26="",$I26=""),"",IF(OR($I26&lt;$F26,AND($H26&lt;&gt;"",$I26&lt;$H26),AND($G26&lt;&gt;"",$I26&lt;$G26)),"",ROUND(($I26-$F26)*24,2)))</f>
        <v/>
      </c>
      <c r="Q26" s="14">
        <f>IF($A26="","",IF($L26="Canceled","Excluded",IF($F26="","Enter request time",IF(OR(AND($G26&lt;&gt;"",$G26&lt;$F26),AND($H26&lt;&gt;"",$H26&lt;$F26),AND($G26&lt;&gt;"",$H26&lt;&gt;"",$H26&lt;$G26),AND($I26&lt;&gt;"",$I26&lt;$F26),AND($H26&lt;&gt;"",$I26&lt;&gt;"",$I26&lt;$H26),AND($G26&lt;&gt;"",$I26&lt;&gt;"",$I26&lt;$G26)),"Review timestamps",IF($O26="","Awaiting arrival",IF($M26="","Set priority target",IF($O26&lt;=$M26,"Met","Check delay")))))))</f>
        <v/>
      </c>
    </row>
    <row r="27">
      <c r="A27" s="18" t="n"/>
      <c r="B27" s="19" t="n"/>
      <c r="C27" s="19" t="n"/>
      <c r="D27" s="18" t="n"/>
      <c r="E27" s="18" t="n"/>
      <c r="F27" s="35" t="n"/>
      <c r="G27" s="35" t="n"/>
      <c r="H27" s="35" t="n"/>
      <c r="I27" s="35" t="n"/>
      <c r="J27" s="19" t="n"/>
      <c r="K27" s="21" t="n"/>
      <c r="L27" s="21" t="n"/>
      <c r="M27" s="22">
        <f>IF($A27="","",IFERROR(VLOOKUP($E27,Assumptions!$A$5:$B$8,2,FALSE),""))</f>
        <v/>
      </c>
      <c r="N27" s="23">
        <f>IF(OR($A27="",$F27="",$G27=""),"",IF($G27&lt;$F27,"",ROUND(($G27-$F27)*1440,1)))</f>
        <v/>
      </c>
      <c r="O27" s="23">
        <f>IF(OR($A27="",$F27="",$H27=""),"",IF(OR($H27&lt;$F27,AND($G27&lt;&gt;"",$H27&lt;$G27)),"",ROUND(($H27-$F27)*1440,1)))</f>
        <v/>
      </c>
      <c r="P27" s="24">
        <f>IF(OR($A27="",$F27="",$I27=""),"",IF(OR($I27&lt;$F27,AND($H27&lt;&gt;"",$I27&lt;$H27),AND($G27&lt;&gt;"",$I27&lt;$G27)),"",ROUND(($I27-$F27)*24,2)))</f>
        <v/>
      </c>
      <c r="Q27" s="10">
        <f>IF($A27="","",IF($L27="Canceled","Excluded",IF($F27="","Enter request time",IF(OR(AND($G27&lt;&gt;"",$G27&lt;$F27),AND($H27&lt;&gt;"",$H27&lt;$F27),AND($G27&lt;&gt;"",$H27&lt;&gt;"",$H27&lt;$G27),AND($I27&lt;&gt;"",$I27&lt;$F27),AND($H27&lt;&gt;"",$I27&lt;&gt;"",$I27&lt;$H27),AND($G27&lt;&gt;"",$I27&lt;&gt;"",$I27&lt;$G27)),"Review timestamps",IF($O27="","Awaiting arrival",IF($M27="","Set priority target",IF($O27&lt;=$M27,"Met","Check delay")))))))</f>
        <v/>
      </c>
    </row>
    <row r="28">
      <c r="A28" s="18" t="n"/>
      <c r="B28" s="19" t="n"/>
      <c r="C28" s="19" t="n"/>
      <c r="D28" s="18" t="n"/>
      <c r="E28" s="18" t="n"/>
      <c r="F28" s="35" t="n"/>
      <c r="G28" s="35" t="n"/>
      <c r="H28" s="35" t="n"/>
      <c r="I28" s="35" t="n"/>
      <c r="J28" s="19" t="n"/>
      <c r="K28" s="21" t="n"/>
      <c r="L28" s="21" t="n"/>
      <c r="M28" s="25">
        <f>IF($A28="","",IFERROR(VLOOKUP($E28,Assumptions!$A$5:$B$8,2,FALSE),""))</f>
        <v/>
      </c>
      <c r="N28" s="26">
        <f>IF(OR($A28="",$F28="",$G28=""),"",IF($G28&lt;$F28,"",ROUND(($G28-$F28)*1440,1)))</f>
        <v/>
      </c>
      <c r="O28" s="26">
        <f>IF(OR($A28="",$F28="",$H28=""),"",IF(OR($H28&lt;$F28,AND($G28&lt;&gt;"",$H28&lt;$G28)),"",ROUND(($H28-$F28)*1440,1)))</f>
        <v/>
      </c>
      <c r="P28" s="27">
        <f>IF(OR($A28="",$F28="",$I28=""),"",IF(OR($I28&lt;$F28,AND($H28&lt;&gt;"",$I28&lt;$H28),AND($G28&lt;&gt;"",$I28&lt;$G28)),"",ROUND(($I28-$F28)*24,2)))</f>
        <v/>
      </c>
      <c r="Q28" s="14">
        <f>IF($A28="","",IF($L28="Canceled","Excluded",IF($F28="","Enter request time",IF(OR(AND($G28&lt;&gt;"",$G28&lt;$F28),AND($H28&lt;&gt;"",$H28&lt;$F28),AND($G28&lt;&gt;"",$H28&lt;&gt;"",$H28&lt;$G28),AND($I28&lt;&gt;"",$I28&lt;$F28),AND($H28&lt;&gt;"",$I28&lt;&gt;"",$I28&lt;$H28),AND($G28&lt;&gt;"",$I28&lt;&gt;"",$I28&lt;$G28)),"Review timestamps",IF($O28="","Awaiting arrival",IF($M28="","Set priority target",IF($O28&lt;=$M28,"Met","Check delay")))))))</f>
        <v/>
      </c>
    </row>
    <row r="29">
      <c r="A29" s="18" t="n"/>
      <c r="B29" s="19" t="n"/>
      <c r="C29" s="19" t="n"/>
      <c r="D29" s="18" t="n"/>
      <c r="E29" s="18" t="n"/>
      <c r="F29" s="35" t="n"/>
      <c r="G29" s="35" t="n"/>
      <c r="H29" s="35" t="n"/>
      <c r="I29" s="35" t="n"/>
      <c r="J29" s="19" t="n"/>
      <c r="K29" s="21" t="n"/>
      <c r="L29" s="21" t="n"/>
      <c r="M29" s="22">
        <f>IF($A29="","",IFERROR(VLOOKUP($E29,Assumptions!$A$5:$B$8,2,FALSE),""))</f>
        <v/>
      </c>
      <c r="N29" s="23">
        <f>IF(OR($A29="",$F29="",$G29=""),"",IF($G29&lt;$F29,"",ROUND(($G29-$F29)*1440,1)))</f>
        <v/>
      </c>
      <c r="O29" s="23">
        <f>IF(OR($A29="",$F29="",$H29=""),"",IF(OR($H29&lt;$F29,AND($G29&lt;&gt;"",$H29&lt;$G29)),"",ROUND(($H29-$F29)*1440,1)))</f>
        <v/>
      </c>
      <c r="P29" s="24">
        <f>IF(OR($A29="",$F29="",$I29=""),"",IF(OR($I29&lt;$F29,AND($H29&lt;&gt;"",$I29&lt;$H29),AND($G29&lt;&gt;"",$I29&lt;$G29)),"",ROUND(($I29-$F29)*24,2)))</f>
        <v/>
      </c>
      <c r="Q29" s="10">
        <f>IF($A29="","",IF($L29="Canceled","Excluded",IF($F29="","Enter request time",IF(OR(AND($G29&lt;&gt;"",$G29&lt;$F29),AND($H29&lt;&gt;"",$H29&lt;$F29),AND($G29&lt;&gt;"",$H29&lt;&gt;"",$H29&lt;$G29),AND($I29&lt;&gt;"",$I29&lt;$F29),AND($H29&lt;&gt;"",$I29&lt;&gt;"",$I29&lt;$H29),AND($G29&lt;&gt;"",$I29&lt;&gt;"",$I29&lt;$G29)),"Review timestamps",IF($O29="","Awaiting arrival",IF($M29="","Set priority target",IF($O29&lt;=$M29,"Met","Check delay")))))))</f>
        <v/>
      </c>
    </row>
    <row r="30">
      <c r="A30" s="18" t="n"/>
      <c r="B30" s="19" t="n"/>
      <c r="C30" s="19" t="n"/>
      <c r="D30" s="18" t="n"/>
      <c r="E30" s="18" t="n"/>
      <c r="F30" s="35" t="n"/>
      <c r="G30" s="35" t="n"/>
      <c r="H30" s="35" t="n"/>
      <c r="I30" s="35" t="n"/>
      <c r="J30" s="19" t="n"/>
      <c r="K30" s="21" t="n"/>
      <c r="L30" s="21" t="n"/>
      <c r="M30" s="25">
        <f>IF($A30="","",IFERROR(VLOOKUP($E30,Assumptions!$A$5:$B$8,2,FALSE),""))</f>
        <v/>
      </c>
      <c r="N30" s="26">
        <f>IF(OR($A30="",$F30="",$G30=""),"",IF($G30&lt;$F30,"",ROUND(($G30-$F30)*1440,1)))</f>
        <v/>
      </c>
      <c r="O30" s="26">
        <f>IF(OR($A30="",$F30="",$H30=""),"",IF(OR($H30&lt;$F30,AND($G30&lt;&gt;"",$H30&lt;$G30)),"",ROUND(($H30-$F30)*1440,1)))</f>
        <v/>
      </c>
      <c r="P30" s="27">
        <f>IF(OR($A30="",$F30="",$I30=""),"",IF(OR($I30&lt;$F30,AND($H30&lt;&gt;"",$I30&lt;$H30),AND($G30&lt;&gt;"",$I30&lt;$G30)),"",ROUND(($I30-$F30)*24,2)))</f>
        <v/>
      </c>
      <c r="Q30" s="14">
        <f>IF($A30="","",IF($L30="Canceled","Excluded",IF($F30="","Enter request time",IF(OR(AND($G30&lt;&gt;"",$G30&lt;$F30),AND($H30&lt;&gt;"",$H30&lt;$F30),AND($G30&lt;&gt;"",$H30&lt;&gt;"",$H30&lt;$G30),AND($I30&lt;&gt;"",$I30&lt;$F30),AND($H30&lt;&gt;"",$I30&lt;&gt;"",$I30&lt;$H30),AND($G30&lt;&gt;"",$I30&lt;&gt;"",$I30&lt;$G30)),"Review timestamps",IF($O30="","Awaiting arrival",IF($M30="","Set priority target",IF($O30&lt;=$M30,"Met","Check delay")))))))</f>
        <v/>
      </c>
    </row>
    <row r="31">
      <c r="A31" s="18" t="n"/>
      <c r="B31" s="19" t="n"/>
      <c r="C31" s="19" t="n"/>
      <c r="D31" s="18" t="n"/>
      <c r="E31" s="18" t="n"/>
      <c r="F31" s="35" t="n"/>
      <c r="G31" s="35" t="n"/>
      <c r="H31" s="35" t="n"/>
      <c r="I31" s="35" t="n"/>
      <c r="J31" s="19" t="n"/>
      <c r="K31" s="21" t="n"/>
      <c r="L31" s="21" t="n"/>
      <c r="M31" s="22">
        <f>IF($A31="","",IFERROR(VLOOKUP($E31,Assumptions!$A$5:$B$8,2,FALSE),""))</f>
        <v/>
      </c>
      <c r="N31" s="23">
        <f>IF(OR($A31="",$F31="",$G31=""),"",IF($G31&lt;$F31,"",ROUND(($G31-$F31)*1440,1)))</f>
        <v/>
      </c>
      <c r="O31" s="23">
        <f>IF(OR($A31="",$F31="",$H31=""),"",IF(OR($H31&lt;$F31,AND($G31&lt;&gt;"",$H31&lt;$G31)),"",ROUND(($H31-$F31)*1440,1)))</f>
        <v/>
      </c>
      <c r="P31" s="24">
        <f>IF(OR($A31="",$F31="",$I31=""),"",IF(OR($I31&lt;$F31,AND($H31&lt;&gt;"",$I31&lt;$H31),AND($G31&lt;&gt;"",$I31&lt;$G31)),"",ROUND(($I31-$F31)*24,2)))</f>
        <v/>
      </c>
      <c r="Q31" s="10">
        <f>IF($A31="","",IF($L31="Canceled","Excluded",IF($F31="","Enter request time",IF(OR(AND($G31&lt;&gt;"",$G31&lt;$F31),AND($H31&lt;&gt;"",$H31&lt;$F31),AND($G31&lt;&gt;"",$H31&lt;&gt;"",$H31&lt;$G31),AND($I31&lt;&gt;"",$I31&lt;$F31),AND($H31&lt;&gt;"",$I31&lt;&gt;"",$I31&lt;$H31),AND($G31&lt;&gt;"",$I31&lt;&gt;"",$I31&lt;$G31)),"Review timestamps",IF($O31="","Awaiting arrival",IF($M31="","Set priority target",IF($O31&lt;=$M31,"Met","Check delay")))))))</f>
        <v/>
      </c>
    </row>
    <row r="32">
      <c r="A32" s="18" t="n"/>
      <c r="B32" s="19" t="n"/>
      <c r="C32" s="19" t="n"/>
      <c r="D32" s="18" t="n"/>
      <c r="E32" s="18" t="n"/>
      <c r="F32" s="35" t="n"/>
      <c r="G32" s="35" t="n"/>
      <c r="H32" s="35" t="n"/>
      <c r="I32" s="35" t="n"/>
      <c r="J32" s="19" t="n"/>
      <c r="K32" s="21" t="n"/>
      <c r="L32" s="21" t="n"/>
      <c r="M32" s="25">
        <f>IF($A32="","",IFERROR(VLOOKUP($E32,Assumptions!$A$5:$B$8,2,FALSE),""))</f>
        <v/>
      </c>
      <c r="N32" s="26">
        <f>IF(OR($A32="",$F32="",$G32=""),"",IF($G32&lt;$F32,"",ROUND(($G32-$F32)*1440,1)))</f>
        <v/>
      </c>
      <c r="O32" s="26">
        <f>IF(OR($A32="",$F32="",$H32=""),"",IF(OR($H32&lt;$F32,AND($G32&lt;&gt;"",$H32&lt;$G32)),"",ROUND(($H32-$F32)*1440,1)))</f>
        <v/>
      </c>
      <c r="P32" s="27">
        <f>IF(OR($A32="",$F32="",$I32=""),"",IF(OR($I32&lt;$F32,AND($H32&lt;&gt;"",$I32&lt;$H32),AND($G32&lt;&gt;"",$I32&lt;$G32)),"",ROUND(($I32-$F32)*24,2)))</f>
        <v/>
      </c>
      <c r="Q32" s="14">
        <f>IF($A32="","",IF($L32="Canceled","Excluded",IF($F32="","Enter request time",IF(OR(AND($G32&lt;&gt;"",$G32&lt;$F32),AND($H32&lt;&gt;"",$H32&lt;$F32),AND($G32&lt;&gt;"",$H32&lt;&gt;"",$H32&lt;$G32),AND($I32&lt;&gt;"",$I32&lt;$F32),AND($H32&lt;&gt;"",$I32&lt;&gt;"",$I32&lt;$H32),AND($G32&lt;&gt;"",$I32&lt;&gt;"",$I32&lt;$G32)),"Review timestamps",IF($O32="","Awaiting arrival",IF($M32="","Set priority target",IF($O32&lt;=$M32,"Met","Check delay")))))))</f>
        <v/>
      </c>
    </row>
    <row r="33">
      <c r="A33" s="18" t="n"/>
      <c r="B33" s="19" t="n"/>
      <c r="C33" s="19" t="n"/>
      <c r="D33" s="18" t="n"/>
      <c r="E33" s="18" t="n"/>
      <c r="F33" s="35" t="n"/>
      <c r="G33" s="35" t="n"/>
      <c r="H33" s="35" t="n"/>
      <c r="I33" s="35" t="n"/>
      <c r="J33" s="19" t="n"/>
      <c r="K33" s="21" t="n"/>
      <c r="L33" s="21" t="n"/>
      <c r="M33" s="22">
        <f>IF($A33="","",IFERROR(VLOOKUP($E33,Assumptions!$A$5:$B$8,2,FALSE),""))</f>
        <v/>
      </c>
      <c r="N33" s="23">
        <f>IF(OR($A33="",$F33="",$G33=""),"",IF($G33&lt;$F33,"",ROUND(($G33-$F33)*1440,1)))</f>
        <v/>
      </c>
      <c r="O33" s="23">
        <f>IF(OR($A33="",$F33="",$H33=""),"",IF(OR($H33&lt;$F33,AND($G33&lt;&gt;"",$H33&lt;$G33)),"",ROUND(($H33-$F33)*1440,1)))</f>
        <v/>
      </c>
      <c r="P33" s="24">
        <f>IF(OR($A33="",$F33="",$I33=""),"",IF(OR($I33&lt;$F33,AND($H33&lt;&gt;"",$I33&lt;$H33),AND($G33&lt;&gt;"",$I33&lt;$G33)),"",ROUND(($I33-$F33)*24,2)))</f>
        <v/>
      </c>
      <c r="Q33" s="10">
        <f>IF($A33="","",IF($L33="Canceled","Excluded",IF($F33="","Enter request time",IF(OR(AND($G33&lt;&gt;"",$G33&lt;$F33),AND($H33&lt;&gt;"",$H33&lt;$F33),AND($G33&lt;&gt;"",$H33&lt;&gt;"",$H33&lt;$G33),AND($I33&lt;&gt;"",$I33&lt;$F33),AND($H33&lt;&gt;"",$I33&lt;&gt;"",$I33&lt;$H33),AND($G33&lt;&gt;"",$I33&lt;&gt;"",$I33&lt;$G33)),"Review timestamps",IF($O33="","Awaiting arrival",IF($M33="","Set priority target",IF($O33&lt;=$M33,"Met","Check delay")))))))</f>
        <v/>
      </c>
    </row>
    <row r="34">
      <c r="A34" s="18" t="n"/>
      <c r="B34" s="19" t="n"/>
      <c r="C34" s="19" t="n"/>
      <c r="D34" s="18" t="n"/>
      <c r="E34" s="18" t="n"/>
      <c r="F34" s="35" t="n"/>
      <c r="G34" s="35" t="n"/>
      <c r="H34" s="35" t="n"/>
      <c r="I34" s="35" t="n"/>
      <c r="J34" s="19" t="n"/>
      <c r="K34" s="21" t="n"/>
      <c r="L34" s="21" t="n"/>
      <c r="M34" s="25">
        <f>IF($A34="","",IFERROR(VLOOKUP($E34,Assumptions!$A$5:$B$8,2,FALSE),""))</f>
        <v/>
      </c>
      <c r="N34" s="26">
        <f>IF(OR($A34="",$F34="",$G34=""),"",IF($G34&lt;$F34,"",ROUND(($G34-$F34)*1440,1)))</f>
        <v/>
      </c>
      <c r="O34" s="26">
        <f>IF(OR($A34="",$F34="",$H34=""),"",IF(OR($H34&lt;$F34,AND($G34&lt;&gt;"",$H34&lt;$G34)),"",ROUND(($H34-$F34)*1440,1)))</f>
        <v/>
      </c>
      <c r="P34" s="27">
        <f>IF(OR($A34="",$F34="",$I34=""),"",IF(OR($I34&lt;$F34,AND($H34&lt;&gt;"",$I34&lt;$H34),AND($G34&lt;&gt;"",$I34&lt;$G34)),"",ROUND(($I34-$F34)*24,2)))</f>
        <v/>
      </c>
      <c r="Q34" s="14">
        <f>IF($A34="","",IF($L34="Canceled","Excluded",IF($F34="","Enter request time",IF(OR(AND($G34&lt;&gt;"",$G34&lt;$F34),AND($H34&lt;&gt;"",$H34&lt;$F34),AND($G34&lt;&gt;"",$H34&lt;&gt;"",$H34&lt;$G34),AND($I34&lt;&gt;"",$I34&lt;$F34),AND($H34&lt;&gt;"",$I34&lt;&gt;"",$I34&lt;$H34),AND($G34&lt;&gt;"",$I34&lt;&gt;"",$I34&lt;$G34)),"Review timestamps",IF($O34="","Awaiting arrival",IF($M34="","Set priority target",IF($O34&lt;=$M34,"Met","Check delay")))))))</f>
        <v/>
      </c>
    </row>
    <row r="35">
      <c r="A35" s="18" t="n"/>
      <c r="B35" s="19" t="n"/>
      <c r="C35" s="19" t="n"/>
      <c r="D35" s="18" t="n"/>
      <c r="E35" s="18" t="n"/>
      <c r="F35" s="35" t="n"/>
      <c r="G35" s="35" t="n"/>
      <c r="H35" s="35" t="n"/>
      <c r="I35" s="35" t="n"/>
      <c r="J35" s="19" t="n"/>
      <c r="K35" s="21" t="n"/>
      <c r="L35" s="21" t="n"/>
      <c r="M35" s="22">
        <f>IF($A35="","",IFERROR(VLOOKUP($E35,Assumptions!$A$5:$B$8,2,FALSE),""))</f>
        <v/>
      </c>
      <c r="N35" s="23">
        <f>IF(OR($A35="",$F35="",$G35=""),"",IF($G35&lt;$F35,"",ROUND(($G35-$F35)*1440,1)))</f>
        <v/>
      </c>
      <c r="O35" s="23">
        <f>IF(OR($A35="",$F35="",$H35=""),"",IF(OR($H35&lt;$F35,AND($G35&lt;&gt;"",$H35&lt;$G35)),"",ROUND(($H35-$F35)*1440,1)))</f>
        <v/>
      </c>
      <c r="P35" s="24">
        <f>IF(OR($A35="",$F35="",$I35=""),"",IF(OR($I35&lt;$F35,AND($H35&lt;&gt;"",$I35&lt;$H35),AND($G35&lt;&gt;"",$I35&lt;$G35)),"",ROUND(($I35-$F35)*24,2)))</f>
        <v/>
      </c>
      <c r="Q35" s="10">
        <f>IF($A35="","",IF($L35="Canceled","Excluded",IF($F35="","Enter request time",IF(OR(AND($G35&lt;&gt;"",$G35&lt;$F35),AND($H35&lt;&gt;"",$H35&lt;$F35),AND($G35&lt;&gt;"",$H35&lt;&gt;"",$H35&lt;$G35),AND($I35&lt;&gt;"",$I35&lt;$F35),AND($H35&lt;&gt;"",$I35&lt;&gt;"",$I35&lt;$H35),AND($G35&lt;&gt;"",$I35&lt;&gt;"",$I35&lt;$G35)),"Review timestamps",IF($O35="","Awaiting arrival",IF($M35="","Set priority target",IF($O35&lt;=$M35,"Met","Check delay")))))))</f>
        <v/>
      </c>
    </row>
    <row r="36">
      <c r="A36" s="18" t="n"/>
      <c r="B36" s="19" t="n"/>
      <c r="C36" s="19" t="n"/>
      <c r="D36" s="18" t="n"/>
      <c r="E36" s="18" t="n"/>
      <c r="F36" s="35" t="n"/>
      <c r="G36" s="35" t="n"/>
      <c r="H36" s="35" t="n"/>
      <c r="I36" s="35" t="n"/>
      <c r="J36" s="19" t="n"/>
      <c r="K36" s="21" t="n"/>
      <c r="L36" s="21" t="n"/>
      <c r="M36" s="25">
        <f>IF($A36="","",IFERROR(VLOOKUP($E36,Assumptions!$A$5:$B$8,2,FALSE),""))</f>
        <v/>
      </c>
      <c r="N36" s="26">
        <f>IF(OR($A36="",$F36="",$G36=""),"",IF($G36&lt;$F36,"",ROUND(($G36-$F36)*1440,1)))</f>
        <v/>
      </c>
      <c r="O36" s="26">
        <f>IF(OR($A36="",$F36="",$H36=""),"",IF(OR($H36&lt;$F36,AND($G36&lt;&gt;"",$H36&lt;$G36)),"",ROUND(($H36-$F36)*1440,1)))</f>
        <v/>
      </c>
      <c r="P36" s="27">
        <f>IF(OR($A36="",$F36="",$I36=""),"",IF(OR($I36&lt;$F36,AND($H36&lt;&gt;"",$I36&lt;$H36),AND($G36&lt;&gt;"",$I36&lt;$G36)),"",ROUND(($I36-$F36)*24,2)))</f>
        <v/>
      </c>
      <c r="Q36" s="14">
        <f>IF($A36="","",IF($L36="Canceled","Excluded",IF($F36="","Enter request time",IF(OR(AND($G36&lt;&gt;"",$G36&lt;$F36),AND($H36&lt;&gt;"",$H36&lt;$F36),AND($G36&lt;&gt;"",$H36&lt;&gt;"",$H36&lt;$G36),AND($I36&lt;&gt;"",$I36&lt;$F36),AND($H36&lt;&gt;"",$I36&lt;&gt;"",$I36&lt;$H36),AND($G36&lt;&gt;"",$I36&lt;&gt;"",$I36&lt;$G36)),"Review timestamps",IF($O36="","Awaiting arrival",IF($M36="","Set priority target",IF($O36&lt;=$M36,"Met","Check delay")))))))</f>
        <v/>
      </c>
    </row>
    <row r="37">
      <c r="A37" s="18" t="n"/>
      <c r="B37" s="19" t="n"/>
      <c r="C37" s="19" t="n"/>
      <c r="D37" s="18" t="n"/>
      <c r="E37" s="18" t="n"/>
      <c r="F37" s="35" t="n"/>
      <c r="G37" s="35" t="n"/>
      <c r="H37" s="35" t="n"/>
      <c r="I37" s="35" t="n"/>
      <c r="J37" s="19" t="n"/>
      <c r="K37" s="21" t="n"/>
      <c r="L37" s="21" t="n"/>
      <c r="M37" s="22">
        <f>IF($A37="","",IFERROR(VLOOKUP($E37,Assumptions!$A$5:$B$8,2,FALSE),""))</f>
        <v/>
      </c>
      <c r="N37" s="23">
        <f>IF(OR($A37="",$F37="",$G37=""),"",IF($G37&lt;$F37,"",ROUND(($G37-$F37)*1440,1)))</f>
        <v/>
      </c>
      <c r="O37" s="23">
        <f>IF(OR($A37="",$F37="",$H37=""),"",IF(OR($H37&lt;$F37,AND($G37&lt;&gt;"",$H37&lt;$G37)),"",ROUND(($H37-$F37)*1440,1)))</f>
        <v/>
      </c>
      <c r="P37" s="24">
        <f>IF(OR($A37="",$F37="",$I37=""),"",IF(OR($I37&lt;$F37,AND($H37&lt;&gt;"",$I37&lt;$H37),AND($G37&lt;&gt;"",$I37&lt;$G37)),"",ROUND(($I37-$F37)*24,2)))</f>
        <v/>
      </c>
      <c r="Q37" s="10">
        <f>IF($A37="","",IF($L37="Canceled","Excluded",IF($F37="","Enter request time",IF(OR(AND($G37&lt;&gt;"",$G37&lt;$F37),AND($H37&lt;&gt;"",$H37&lt;$F37),AND($G37&lt;&gt;"",$H37&lt;&gt;"",$H37&lt;$G37),AND($I37&lt;&gt;"",$I37&lt;$F37),AND($H37&lt;&gt;"",$I37&lt;&gt;"",$I37&lt;$H37),AND($G37&lt;&gt;"",$I37&lt;&gt;"",$I37&lt;$G37)),"Review timestamps",IF($O37="","Awaiting arrival",IF($M37="","Set priority target",IF($O37&lt;=$M37,"Met","Check delay")))))))</f>
        <v/>
      </c>
    </row>
    <row r="38">
      <c r="A38" s="18" t="n"/>
      <c r="B38" s="19" t="n"/>
      <c r="C38" s="19" t="n"/>
      <c r="D38" s="18" t="n"/>
      <c r="E38" s="18" t="n"/>
      <c r="F38" s="35" t="n"/>
      <c r="G38" s="35" t="n"/>
      <c r="H38" s="35" t="n"/>
      <c r="I38" s="35" t="n"/>
      <c r="J38" s="19" t="n"/>
      <c r="K38" s="21" t="n"/>
      <c r="L38" s="21" t="n"/>
      <c r="M38" s="25">
        <f>IF($A38="","",IFERROR(VLOOKUP($E38,Assumptions!$A$5:$B$8,2,FALSE),""))</f>
        <v/>
      </c>
      <c r="N38" s="26">
        <f>IF(OR($A38="",$F38="",$G38=""),"",IF($G38&lt;$F38,"",ROUND(($G38-$F38)*1440,1)))</f>
        <v/>
      </c>
      <c r="O38" s="26">
        <f>IF(OR($A38="",$F38="",$H38=""),"",IF(OR($H38&lt;$F38,AND($G38&lt;&gt;"",$H38&lt;$G38)),"",ROUND(($H38-$F38)*1440,1)))</f>
        <v/>
      </c>
      <c r="P38" s="27">
        <f>IF(OR($A38="",$F38="",$I38=""),"",IF(OR($I38&lt;$F38,AND($H38&lt;&gt;"",$I38&lt;$H38),AND($G38&lt;&gt;"",$I38&lt;$G38)),"",ROUND(($I38-$F38)*24,2)))</f>
        <v/>
      </c>
      <c r="Q38" s="14">
        <f>IF($A38="","",IF($L38="Canceled","Excluded",IF($F38="","Enter request time",IF(OR(AND($G38&lt;&gt;"",$G38&lt;$F38),AND($H38&lt;&gt;"",$H38&lt;$F38),AND($G38&lt;&gt;"",$H38&lt;&gt;"",$H38&lt;$G38),AND($I38&lt;&gt;"",$I38&lt;$F38),AND($H38&lt;&gt;"",$I38&lt;&gt;"",$I38&lt;$H38),AND($G38&lt;&gt;"",$I38&lt;&gt;"",$I38&lt;$G38)),"Review timestamps",IF($O38="","Awaiting arrival",IF($M38="","Set priority target",IF($O38&lt;=$M38,"Met","Check delay")))))))</f>
        <v/>
      </c>
    </row>
    <row r="39">
      <c r="A39" s="18" t="n"/>
      <c r="B39" s="19" t="n"/>
      <c r="C39" s="19" t="n"/>
      <c r="D39" s="18" t="n"/>
      <c r="E39" s="18" t="n"/>
      <c r="F39" s="35" t="n"/>
      <c r="G39" s="35" t="n"/>
      <c r="H39" s="35" t="n"/>
      <c r="I39" s="35" t="n"/>
      <c r="J39" s="19" t="n"/>
      <c r="K39" s="21" t="n"/>
      <c r="L39" s="21" t="n"/>
      <c r="M39" s="22">
        <f>IF($A39="","",IFERROR(VLOOKUP($E39,Assumptions!$A$5:$B$8,2,FALSE),""))</f>
        <v/>
      </c>
      <c r="N39" s="23">
        <f>IF(OR($A39="",$F39="",$G39=""),"",IF($G39&lt;$F39,"",ROUND(($G39-$F39)*1440,1)))</f>
        <v/>
      </c>
      <c r="O39" s="23">
        <f>IF(OR($A39="",$F39="",$H39=""),"",IF(OR($H39&lt;$F39,AND($G39&lt;&gt;"",$H39&lt;$G39)),"",ROUND(($H39-$F39)*1440,1)))</f>
        <v/>
      </c>
      <c r="P39" s="24">
        <f>IF(OR($A39="",$F39="",$I39=""),"",IF(OR($I39&lt;$F39,AND($H39&lt;&gt;"",$I39&lt;$H39),AND($G39&lt;&gt;"",$I39&lt;$G39)),"",ROUND(($I39-$F39)*24,2)))</f>
        <v/>
      </c>
      <c r="Q39" s="10">
        <f>IF($A39="","",IF($L39="Canceled","Excluded",IF($F39="","Enter request time",IF(OR(AND($G39&lt;&gt;"",$G39&lt;$F39),AND($H39&lt;&gt;"",$H39&lt;$F39),AND($G39&lt;&gt;"",$H39&lt;&gt;"",$H39&lt;$G39),AND($I39&lt;&gt;"",$I39&lt;$F39),AND($H39&lt;&gt;"",$I39&lt;&gt;"",$I39&lt;$H39),AND($G39&lt;&gt;"",$I39&lt;&gt;"",$I39&lt;$G39)),"Review timestamps",IF($O39="","Awaiting arrival",IF($M39="","Set priority target",IF($O39&lt;=$M39,"Met","Check delay")))))))</f>
        <v/>
      </c>
    </row>
    <row r="40">
      <c r="A40" s="18" t="n"/>
      <c r="B40" s="19" t="n"/>
      <c r="C40" s="19" t="n"/>
      <c r="D40" s="18" t="n"/>
      <c r="E40" s="18" t="n"/>
      <c r="F40" s="35" t="n"/>
      <c r="G40" s="35" t="n"/>
      <c r="H40" s="35" t="n"/>
      <c r="I40" s="35" t="n"/>
      <c r="J40" s="19" t="n"/>
      <c r="K40" s="21" t="n"/>
      <c r="L40" s="21" t="n"/>
      <c r="M40" s="25">
        <f>IF($A40="","",IFERROR(VLOOKUP($E40,Assumptions!$A$5:$B$8,2,FALSE),""))</f>
        <v/>
      </c>
      <c r="N40" s="26">
        <f>IF(OR($A40="",$F40="",$G40=""),"",IF($G40&lt;$F40,"",ROUND(($G40-$F40)*1440,1)))</f>
        <v/>
      </c>
      <c r="O40" s="26">
        <f>IF(OR($A40="",$F40="",$H40=""),"",IF(OR($H40&lt;$F40,AND($G40&lt;&gt;"",$H40&lt;$G40)),"",ROUND(($H40-$F40)*1440,1)))</f>
        <v/>
      </c>
      <c r="P40" s="27">
        <f>IF(OR($A40="",$F40="",$I40=""),"",IF(OR($I40&lt;$F40,AND($H40&lt;&gt;"",$I40&lt;$H40),AND($G40&lt;&gt;"",$I40&lt;$G40)),"",ROUND(($I40-$F40)*24,2)))</f>
        <v/>
      </c>
      <c r="Q40" s="14">
        <f>IF($A40="","",IF($L40="Canceled","Excluded",IF($F40="","Enter request time",IF(OR(AND($G40&lt;&gt;"",$G40&lt;$F40),AND($H40&lt;&gt;"",$H40&lt;$F40),AND($G40&lt;&gt;"",$H40&lt;&gt;"",$H40&lt;$G40),AND($I40&lt;&gt;"",$I40&lt;$F40),AND($H40&lt;&gt;"",$I40&lt;&gt;"",$I40&lt;$H40),AND($G40&lt;&gt;"",$I40&lt;&gt;"",$I40&lt;$G40)),"Review timestamps",IF($O40="","Awaiting arrival",IF($M40="","Set priority target",IF($O40&lt;=$M40,"Met","Check delay")))))))</f>
        <v/>
      </c>
    </row>
    <row r="41">
      <c r="A41" s="18" t="n"/>
      <c r="B41" s="19" t="n"/>
      <c r="C41" s="19" t="n"/>
      <c r="D41" s="18" t="n"/>
      <c r="E41" s="18" t="n"/>
      <c r="F41" s="35" t="n"/>
      <c r="G41" s="35" t="n"/>
      <c r="H41" s="35" t="n"/>
      <c r="I41" s="35" t="n"/>
      <c r="J41" s="19" t="n"/>
      <c r="K41" s="21" t="n"/>
      <c r="L41" s="21" t="n"/>
      <c r="M41" s="22">
        <f>IF($A41="","",IFERROR(VLOOKUP($E41,Assumptions!$A$5:$B$8,2,FALSE),""))</f>
        <v/>
      </c>
      <c r="N41" s="23">
        <f>IF(OR($A41="",$F41="",$G41=""),"",IF($G41&lt;$F41,"",ROUND(($G41-$F41)*1440,1)))</f>
        <v/>
      </c>
      <c r="O41" s="23">
        <f>IF(OR($A41="",$F41="",$H41=""),"",IF(OR($H41&lt;$F41,AND($G41&lt;&gt;"",$H41&lt;$G41)),"",ROUND(($H41-$F41)*1440,1)))</f>
        <v/>
      </c>
      <c r="P41" s="24">
        <f>IF(OR($A41="",$F41="",$I41=""),"",IF(OR($I41&lt;$F41,AND($H41&lt;&gt;"",$I41&lt;$H41),AND($G41&lt;&gt;"",$I41&lt;$G41)),"",ROUND(($I41-$F41)*24,2)))</f>
        <v/>
      </c>
      <c r="Q41" s="10">
        <f>IF($A41="","",IF($L41="Canceled","Excluded",IF($F41="","Enter request time",IF(OR(AND($G41&lt;&gt;"",$G41&lt;$F41),AND($H41&lt;&gt;"",$H41&lt;$F41),AND($G41&lt;&gt;"",$H41&lt;&gt;"",$H41&lt;$G41),AND($I41&lt;&gt;"",$I41&lt;$F41),AND($H41&lt;&gt;"",$I41&lt;&gt;"",$I41&lt;$H41),AND($G41&lt;&gt;"",$I41&lt;&gt;"",$I41&lt;$G41)),"Review timestamps",IF($O41="","Awaiting arrival",IF($M41="","Set priority target",IF($O41&lt;=$M41,"Met","Check delay")))))))</f>
        <v/>
      </c>
    </row>
    <row r="42">
      <c r="A42" s="18" t="n"/>
      <c r="B42" s="19" t="n"/>
      <c r="C42" s="19" t="n"/>
      <c r="D42" s="18" t="n"/>
      <c r="E42" s="18" t="n"/>
      <c r="F42" s="35" t="n"/>
      <c r="G42" s="35" t="n"/>
      <c r="H42" s="35" t="n"/>
      <c r="I42" s="35" t="n"/>
      <c r="J42" s="19" t="n"/>
      <c r="K42" s="21" t="n"/>
      <c r="L42" s="21" t="n"/>
      <c r="M42" s="25">
        <f>IF($A42="","",IFERROR(VLOOKUP($E42,Assumptions!$A$5:$B$8,2,FALSE),""))</f>
        <v/>
      </c>
      <c r="N42" s="26">
        <f>IF(OR($A42="",$F42="",$G42=""),"",IF($G42&lt;$F42,"",ROUND(($G42-$F42)*1440,1)))</f>
        <v/>
      </c>
      <c r="O42" s="26">
        <f>IF(OR($A42="",$F42="",$H42=""),"",IF(OR($H42&lt;$F42,AND($G42&lt;&gt;"",$H42&lt;$G42)),"",ROUND(($H42-$F42)*1440,1)))</f>
        <v/>
      </c>
      <c r="P42" s="27">
        <f>IF(OR($A42="",$F42="",$I42=""),"",IF(OR($I42&lt;$F42,AND($H42&lt;&gt;"",$I42&lt;$H42),AND($G42&lt;&gt;"",$I42&lt;$G42)),"",ROUND(($I42-$F42)*24,2)))</f>
        <v/>
      </c>
      <c r="Q42" s="14">
        <f>IF($A42="","",IF($L42="Canceled","Excluded",IF($F42="","Enter request time",IF(OR(AND($G42&lt;&gt;"",$G42&lt;$F42),AND($H42&lt;&gt;"",$H42&lt;$F42),AND($G42&lt;&gt;"",$H42&lt;&gt;"",$H42&lt;$G42),AND($I42&lt;&gt;"",$I42&lt;$F42),AND($H42&lt;&gt;"",$I42&lt;&gt;"",$I42&lt;$H42),AND($G42&lt;&gt;"",$I42&lt;&gt;"",$I42&lt;$G42)),"Review timestamps",IF($O42="","Awaiting arrival",IF($M42="","Set priority target",IF($O42&lt;=$M42,"Met","Check delay")))))))</f>
        <v/>
      </c>
    </row>
    <row r="43">
      <c r="A43" s="18" t="n"/>
      <c r="B43" s="19" t="n"/>
      <c r="C43" s="19" t="n"/>
      <c r="D43" s="18" t="n"/>
      <c r="E43" s="18" t="n"/>
      <c r="F43" s="35" t="n"/>
      <c r="G43" s="35" t="n"/>
      <c r="H43" s="35" t="n"/>
      <c r="I43" s="35" t="n"/>
      <c r="J43" s="19" t="n"/>
      <c r="K43" s="21" t="n"/>
      <c r="L43" s="21" t="n"/>
      <c r="M43" s="22">
        <f>IF($A43="","",IFERROR(VLOOKUP($E43,Assumptions!$A$5:$B$8,2,FALSE),""))</f>
        <v/>
      </c>
      <c r="N43" s="23">
        <f>IF(OR($A43="",$F43="",$G43=""),"",IF($G43&lt;$F43,"",ROUND(($G43-$F43)*1440,1)))</f>
        <v/>
      </c>
      <c r="O43" s="23">
        <f>IF(OR($A43="",$F43="",$H43=""),"",IF(OR($H43&lt;$F43,AND($G43&lt;&gt;"",$H43&lt;$G43)),"",ROUND(($H43-$F43)*1440,1)))</f>
        <v/>
      </c>
      <c r="P43" s="24">
        <f>IF(OR($A43="",$F43="",$I43=""),"",IF(OR($I43&lt;$F43,AND($H43&lt;&gt;"",$I43&lt;$H43),AND($G43&lt;&gt;"",$I43&lt;$G43)),"",ROUND(($I43-$F43)*24,2)))</f>
        <v/>
      </c>
      <c r="Q43" s="10">
        <f>IF($A43="","",IF($L43="Canceled","Excluded",IF($F43="","Enter request time",IF(OR(AND($G43&lt;&gt;"",$G43&lt;$F43),AND($H43&lt;&gt;"",$H43&lt;$F43),AND($G43&lt;&gt;"",$H43&lt;&gt;"",$H43&lt;$G43),AND($I43&lt;&gt;"",$I43&lt;$F43),AND($H43&lt;&gt;"",$I43&lt;&gt;"",$I43&lt;$H43),AND($G43&lt;&gt;"",$I43&lt;&gt;"",$I43&lt;$G43)),"Review timestamps",IF($O43="","Awaiting arrival",IF($M43="","Set priority target",IF($O43&lt;=$M43,"Met","Check delay")))))))</f>
        <v/>
      </c>
    </row>
    <row r="44">
      <c r="A44" s="18" t="n"/>
      <c r="B44" s="19" t="n"/>
      <c r="C44" s="19" t="n"/>
      <c r="D44" s="18" t="n"/>
      <c r="E44" s="18" t="n"/>
      <c r="F44" s="35" t="n"/>
      <c r="G44" s="35" t="n"/>
      <c r="H44" s="35" t="n"/>
      <c r="I44" s="35" t="n"/>
      <c r="J44" s="19" t="n"/>
      <c r="K44" s="21" t="n"/>
      <c r="L44" s="21" t="n"/>
      <c r="M44" s="25">
        <f>IF($A44="","",IFERROR(VLOOKUP($E44,Assumptions!$A$5:$B$8,2,FALSE),""))</f>
        <v/>
      </c>
      <c r="N44" s="26">
        <f>IF(OR($A44="",$F44="",$G44=""),"",IF($G44&lt;$F44,"",ROUND(($G44-$F44)*1440,1)))</f>
        <v/>
      </c>
      <c r="O44" s="26">
        <f>IF(OR($A44="",$F44="",$H44=""),"",IF(OR($H44&lt;$F44,AND($G44&lt;&gt;"",$H44&lt;$G44)),"",ROUND(($H44-$F44)*1440,1)))</f>
        <v/>
      </c>
      <c r="P44" s="27">
        <f>IF(OR($A44="",$F44="",$I44=""),"",IF(OR($I44&lt;$F44,AND($H44&lt;&gt;"",$I44&lt;$H44),AND($G44&lt;&gt;"",$I44&lt;$G44)),"",ROUND(($I44-$F44)*24,2)))</f>
        <v/>
      </c>
      <c r="Q44" s="14">
        <f>IF($A44="","",IF($L44="Canceled","Excluded",IF($F44="","Enter request time",IF(OR(AND($G44&lt;&gt;"",$G44&lt;$F44),AND($H44&lt;&gt;"",$H44&lt;$F44),AND($G44&lt;&gt;"",$H44&lt;&gt;"",$H44&lt;$G44),AND($I44&lt;&gt;"",$I44&lt;$F44),AND($H44&lt;&gt;"",$I44&lt;&gt;"",$I44&lt;$H44),AND($G44&lt;&gt;"",$I44&lt;&gt;"",$I44&lt;$G44)),"Review timestamps",IF($O44="","Awaiting arrival",IF($M44="","Set priority target",IF($O44&lt;=$M44,"Met","Check delay")))))))</f>
        <v/>
      </c>
    </row>
    <row r="45">
      <c r="A45" s="18" t="n"/>
      <c r="B45" s="19" t="n"/>
      <c r="C45" s="19" t="n"/>
      <c r="D45" s="18" t="n"/>
      <c r="E45" s="18" t="n"/>
      <c r="F45" s="35" t="n"/>
      <c r="G45" s="35" t="n"/>
      <c r="H45" s="35" t="n"/>
      <c r="I45" s="35" t="n"/>
      <c r="J45" s="19" t="n"/>
      <c r="K45" s="21" t="n"/>
      <c r="L45" s="21" t="n"/>
      <c r="M45" s="22">
        <f>IF($A45="","",IFERROR(VLOOKUP($E45,Assumptions!$A$5:$B$8,2,FALSE),""))</f>
        <v/>
      </c>
      <c r="N45" s="23">
        <f>IF(OR($A45="",$F45="",$G45=""),"",IF($G45&lt;$F45,"",ROUND(($G45-$F45)*1440,1)))</f>
        <v/>
      </c>
      <c r="O45" s="23">
        <f>IF(OR($A45="",$F45="",$H45=""),"",IF(OR($H45&lt;$F45,AND($G45&lt;&gt;"",$H45&lt;$G45)),"",ROUND(($H45-$F45)*1440,1)))</f>
        <v/>
      </c>
      <c r="P45" s="24">
        <f>IF(OR($A45="",$F45="",$I45=""),"",IF(OR($I45&lt;$F45,AND($H45&lt;&gt;"",$I45&lt;$H45),AND($G45&lt;&gt;"",$I45&lt;$G45)),"",ROUND(($I45-$F45)*24,2)))</f>
        <v/>
      </c>
      <c r="Q45" s="10">
        <f>IF($A45="","",IF($L45="Canceled","Excluded",IF($F45="","Enter request time",IF(OR(AND($G45&lt;&gt;"",$G45&lt;$F45),AND($H45&lt;&gt;"",$H45&lt;$F45),AND($G45&lt;&gt;"",$H45&lt;&gt;"",$H45&lt;$G45),AND($I45&lt;&gt;"",$I45&lt;$F45),AND($H45&lt;&gt;"",$I45&lt;&gt;"",$I45&lt;$H45),AND($G45&lt;&gt;"",$I45&lt;&gt;"",$I45&lt;$G45)),"Review timestamps",IF($O45="","Awaiting arrival",IF($M45="","Set priority target",IF($O45&lt;=$M45,"Met","Check delay")))))))</f>
        <v/>
      </c>
    </row>
    <row r="46">
      <c r="A46" s="18" t="n"/>
      <c r="B46" s="19" t="n"/>
      <c r="C46" s="19" t="n"/>
      <c r="D46" s="18" t="n"/>
      <c r="E46" s="18" t="n"/>
      <c r="F46" s="35" t="n"/>
      <c r="G46" s="35" t="n"/>
      <c r="H46" s="35" t="n"/>
      <c r="I46" s="35" t="n"/>
      <c r="J46" s="19" t="n"/>
      <c r="K46" s="21" t="n"/>
      <c r="L46" s="21" t="n"/>
      <c r="M46" s="25">
        <f>IF($A46="","",IFERROR(VLOOKUP($E46,Assumptions!$A$5:$B$8,2,FALSE),""))</f>
        <v/>
      </c>
      <c r="N46" s="26">
        <f>IF(OR($A46="",$F46="",$G46=""),"",IF($G46&lt;$F46,"",ROUND(($G46-$F46)*1440,1)))</f>
        <v/>
      </c>
      <c r="O46" s="26">
        <f>IF(OR($A46="",$F46="",$H46=""),"",IF(OR($H46&lt;$F46,AND($G46&lt;&gt;"",$H46&lt;$G46)),"",ROUND(($H46-$F46)*1440,1)))</f>
        <v/>
      </c>
      <c r="P46" s="27">
        <f>IF(OR($A46="",$F46="",$I46=""),"",IF(OR($I46&lt;$F46,AND($H46&lt;&gt;"",$I46&lt;$H46),AND($G46&lt;&gt;"",$I46&lt;$G46)),"",ROUND(($I46-$F46)*24,2)))</f>
        <v/>
      </c>
      <c r="Q46" s="14">
        <f>IF($A46="","",IF($L46="Canceled","Excluded",IF($F46="","Enter request time",IF(OR(AND($G46&lt;&gt;"",$G46&lt;$F46),AND($H46&lt;&gt;"",$H46&lt;$F46),AND($G46&lt;&gt;"",$H46&lt;&gt;"",$H46&lt;$G46),AND($I46&lt;&gt;"",$I46&lt;$F46),AND($H46&lt;&gt;"",$I46&lt;&gt;"",$I46&lt;$H46),AND($G46&lt;&gt;"",$I46&lt;&gt;"",$I46&lt;$G46)),"Review timestamps",IF($O46="","Awaiting arrival",IF($M46="","Set priority target",IF($O46&lt;=$M46,"Met","Check delay")))))))</f>
        <v/>
      </c>
    </row>
    <row r="47">
      <c r="A47" s="18" t="n"/>
      <c r="B47" s="19" t="n"/>
      <c r="C47" s="19" t="n"/>
      <c r="D47" s="18" t="n"/>
      <c r="E47" s="18" t="n"/>
      <c r="F47" s="35" t="n"/>
      <c r="G47" s="35" t="n"/>
      <c r="H47" s="35" t="n"/>
      <c r="I47" s="35" t="n"/>
      <c r="J47" s="19" t="n"/>
      <c r="K47" s="21" t="n"/>
      <c r="L47" s="21" t="n"/>
      <c r="M47" s="22">
        <f>IF($A47="","",IFERROR(VLOOKUP($E47,Assumptions!$A$5:$B$8,2,FALSE),""))</f>
        <v/>
      </c>
      <c r="N47" s="23">
        <f>IF(OR($A47="",$F47="",$G47=""),"",IF($G47&lt;$F47,"",ROUND(($G47-$F47)*1440,1)))</f>
        <v/>
      </c>
      <c r="O47" s="23">
        <f>IF(OR($A47="",$F47="",$H47=""),"",IF(OR($H47&lt;$F47,AND($G47&lt;&gt;"",$H47&lt;$G47)),"",ROUND(($H47-$F47)*1440,1)))</f>
        <v/>
      </c>
      <c r="P47" s="24">
        <f>IF(OR($A47="",$F47="",$I47=""),"",IF(OR($I47&lt;$F47,AND($H47&lt;&gt;"",$I47&lt;$H47),AND($G47&lt;&gt;"",$I47&lt;$G47)),"",ROUND(($I47-$F47)*24,2)))</f>
        <v/>
      </c>
      <c r="Q47" s="10">
        <f>IF($A47="","",IF($L47="Canceled","Excluded",IF($F47="","Enter request time",IF(OR(AND($G47&lt;&gt;"",$G47&lt;$F47),AND($H47&lt;&gt;"",$H47&lt;$F47),AND($G47&lt;&gt;"",$H47&lt;&gt;"",$H47&lt;$G47),AND($I47&lt;&gt;"",$I47&lt;$F47),AND($H47&lt;&gt;"",$I47&lt;&gt;"",$I47&lt;$H47),AND($G47&lt;&gt;"",$I47&lt;&gt;"",$I47&lt;$G47)),"Review timestamps",IF($O47="","Awaiting arrival",IF($M47="","Set priority target",IF($O47&lt;=$M47,"Met","Check delay")))))))</f>
        <v/>
      </c>
    </row>
    <row r="48">
      <c r="A48" s="18" t="n"/>
      <c r="B48" s="19" t="n"/>
      <c r="C48" s="19" t="n"/>
      <c r="D48" s="18" t="n"/>
      <c r="E48" s="18" t="n"/>
      <c r="F48" s="35" t="n"/>
      <c r="G48" s="35" t="n"/>
      <c r="H48" s="35" t="n"/>
      <c r="I48" s="35" t="n"/>
      <c r="J48" s="19" t="n"/>
      <c r="K48" s="21" t="n"/>
      <c r="L48" s="21" t="n"/>
      <c r="M48" s="25">
        <f>IF($A48="","",IFERROR(VLOOKUP($E48,Assumptions!$A$5:$B$8,2,FALSE),""))</f>
        <v/>
      </c>
      <c r="N48" s="26">
        <f>IF(OR($A48="",$F48="",$G48=""),"",IF($G48&lt;$F48,"",ROUND(($G48-$F48)*1440,1)))</f>
        <v/>
      </c>
      <c r="O48" s="26">
        <f>IF(OR($A48="",$F48="",$H48=""),"",IF(OR($H48&lt;$F48,AND($G48&lt;&gt;"",$H48&lt;$G48)),"",ROUND(($H48-$F48)*1440,1)))</f>
        <v/>
      </c>
      <c r="P48" s="27">
        <f>IF(OR($A48="",$F48="",$I48=""),"",IF(OR($I48&lt;$F48,AND($H48&lt;&gt;"",$I48&lt;$H48),AND($G48&lt;&gt;"",$I48&lt;$G48)),"",ROUND(($I48-$F48)*24,2)))</f>
        <v/>
      </c>
      <c r="Q48" s="14">
        <f>IF($A48="","",IF($L48="Canceled","Excluded",IF($F48="","Enter request time",IF(OR(AND($G48&lt;&gt;"",$G48&lt;$F48),AND($H48&lt;&gt;"",$H48&lt;$F48),AND($G48&lt;&gt;"",$H48&lt;&gt;"",$H48&lt;$G48),AND($I48&lt;&gt;"",$I48&lt;$F48),AND($H48&lt;&gt;"",$I48&lt;&gt;"",$I48&lt;$H48),AND($G48&lt;&gt;"",$I48&lt;&gt;"",$I48&lt;$G48)),"Review timestamps",IF($O48="","Awaiting arrival",IF($M48="","Set priority target",IF($O48&lt;=$M48,"Met","Check delay")))))))</f>
        <v/>
      </c>
    </row>
    <row r="49">
      <c r="A49" s="18" t="n"/>
      <c r="B49" s="19" t="n"/>
      <c r="C49" s="19" t="n"/>
      <c r="D49" s="18" t="n"/>
      <c r="E49" s="18" t="n"/>
      <c r="F49" s="35" t="n"/>
      <c r="G49" s="35" t="n"/>
      <c r="H49" s="35" t="n"/>
      <c r="I49" s="35" t="n"/>
      <c r="J49" s="19" t="n"/>
      <c r="K49" s="21" t="n"/>
      <c r="L49" s="21" t="n"/>
      <c r="M49" s="22">
        <f>IF($A49="","",IFERROR(VLOOKUP($E49,Assumptions!$A$5:$B$8,2,FALSE),""))</f>
        <v/>
      </c>
      <c r="N49" s="23">
        <f>IF(OR($A49="",$F49="",$G49=""),"",IF($G49&lt;$F49,"",ROUND(($G49-$F49)*1440,1)))</f>
        <v/>
      </c>
      <c r="O49" s="23">
        <f>IF(OR($A49="",$F49="",$H49=""),"",IF(OR($H49&lt;$F49,AND($G49&lt;&gt;"",$H49&lt;$G49)),"",ROUND(($H49-$F49)*1440,1)))</f>
        <v/>
      </c>
      <c r="P49" s="24">
        <f>IF(OR($A49="",$F49="",$I49=""),"",IF(OR($I49&lt;$F49,AND($H49&lt;&gt;"",$I49&lt;$H49),AND($G49&lt;&gt;"",$I49&lt;$G49)),"",ROUND(($I49-$F49)*24,2)))</f>
        <v/>
      </c>
      <c r="Q49" s="10">
        <f>IF($A49="","",IF($L49="Canceled","Excluded",IF($F49="","Enter request time",IF(OR(AND($G49&lt;&gt;"",$G49&lt;$F49),AND($H49&lt;&gt;"",$H49&lt;$F49),AND($G49&lt;&gt;"",$H49&lt;&gt;"",$H49&lt;$G49),AND($I49&lt;&gt;"",$I49&lt;$F49),AND($H49&lt;&gt;"",$I49&lt;&gt;"",$I49&lt;$H49),AND($G49&lt;&gt;"",$I49&lt;&gt;"",$I49&lt;$G49)),"Review timestamps",IF($O49="","Awaiting arrival",IF($M49="","Set priority target",IF($O49&lt;=$M49,"Met","Check delay")))))))</f>
        <v/>
      </c>
    </row>
    <row r="50">
      <c r="A50" s="18" t="n"/>
      <c r="B50" s="19" t="n"/>
      <c r="C50" s="19" t="n"/>
      <c r="D50" s="18" t="n"/>
      <c r="E50" s="18" t="n"/>
      <c r="F50" s="35" t="n"/>
      <c r="G50" s="35" t="n"/>
      <c r="H50" s="35" t="n"/>
      <c r="I50" s="35" t="n"/>
      <c r="J50" s="19" t="n"/>
      <c r="K50" s="21" t="n"/>
      <c r="L50" s="21" t="n"/>
      <c r="M50" s="25">
        <f>IF($A50="","",IFERROR(VLOOKUP($E50,Assumptions!$A$5:$B$8,2,FALSE),""))</f>
        <v/>
      </c>
      <c r="N50" s="26">
        <f>IF(OR($A50="",$F50="",$G50=""),"",IF($G50&lt;$F50,"",ROUND(($G50-$F50)*1440,1)))</f>
        <v/>
      </c>
      <c r="O50" s="26">
        <f>IF(OR($A50="",$F50="",$H50=""),"",IF(OR($H50&lt;$F50,AND($G50&lt;&gt;"",$H50&lt;$G50)),"",ROUND(($H50-$F50)*1440,1)))</f>
        <v/>
      </c>
      <c r="P50" s="27">
        <f>IF(OR($A50="",$F50="",$I50=""),"",IF(OR($I50&lt;$F50,AND($H50&lt;&gt;"",$I50&lt;$H50),AND($G50&lt;&gt;"",$I50&lt;$G50)),"",ROUND(($I50-$F50)*24,2)))</f>
        <v/>
      </c>
      <c r="Q50" s="14">
        <f>IF($A50="","",IF($L50="Canceled","Excluded",IF($F50="","Enter request time",IF(OR(AND($G50&lt;&gt;"",$G50&lt;$F50),AND($H50&lt;&gt;"",$H50&lt;$F50),AND($G50&lt;&gt;"",$H50&lt;&gt;"",$H50&lt;$G50),AND($I50&lt;&gt;"",$I50&lt;$F50),AND($H50&lt;&gt;"",$I50&lt;&gt;"",$I50&lt;$H50),AND($G50&lt;&gt;"",$I50&lt;&gt;"",$I50&lt;$G50)),"Review timestamps",IF($O50="","Awaiting arrival",IF($M50="","Set priority target",IF($O50&lt;=$M50,"Met","Check delay")))))))</f>
        <v/>
      </c>
    </row>
    <row r="51">
      <c r="A51" s="18" t="n"/>
      <c r="B51" s="19" t="n"/>
      <c r="C51" s="19" t="n"/>
      <c r="D51" s="18" t="n"/>
      <c r="E51" s="18" t="n"/>
      <c r="F51" s="35" t="n"/>
      <c r="G51" s="35" t="n"/>
      <c r="H51" s="35" t="n"/>
      <c r="I51" s="35" t="n"/>
      <c r="J51" s="19" t="n"/>
      <c r="K51" s="21" t="n"/>
      <c r="L51" s="21" t="n"/>
      <c r="M51" s="22">
        <f>IF($A51="","",IFERROR(VLOOKUP($E51,Assumptions!$A$5:$B$8,2,FALSE),""))</f>
        <v/>
      </c>
      <c r="N51" s="23">
        <f>IF(OR($A51="",$F51="",$G51=""),"",IF($G51&lt;$F51,"",ROUND(($G51-$F51)*1440,1)))</f>
        <v/>
      </c>
      <c r="O51" s="23">
        <f>IF(OR($A51="",$F51="",$H51=""),"",IF(OR($H51&lt;$F51,AND($G51&lt;&gt;"",$H51&lt;$G51)),"",ROUND(($H51-$F51)*1440,1)))</f>
        <v/>
      </c>
      <c r="P51" s="24">
        <f>IF(OR($A51="",$F51="",$I51=""),"",IF(OR($I51&lt;$F51,AND($H51&lt;&gt;"",$I51&lt;$H51),AND($G51&lt;&gt;"",$I51&lt;$G51)),"",ROUND(($I51-$F51)*24,2)))</f>
        <v/>
      </c>
      <c r="Q51" s="10">
        <f>IF($A51="","",IF($L51="Canceled","Excluded",IF($F51="","Enter request time",IF(OR(AND($G51&lt;&gt;"",$G51&lt;$F51),AND($H51&lt;&gt;"",$H51&lt;$F51),AND($G51&lt;&gt;"",$H51&lt;&gt;"",$H51&lt;$G51),AND($I51&lt;&gt;"",$I51&lt;$F51),AND($H51&lt;&gt;"",$I51&lt;&gt;"",$I51&lt;$H51),AND($G51&lt;&gt;"",$I51&lt;&gt;"",$I51&lt;$G51)),"Review timestamps",IF($O51="","Awaiting arrival",IF($M51="","Set priority target",IF($O51&lt;=$M51,"Met","Check delay")))))))</f>
        <v/>
      </c>
    </row>
    <row r="52">
      <c r="A52" s="18" t="n"/>
      <c r="B52" s="19" t="n"/>
      <c r="C52" s="19" t="n"/>
      <c r="D52" s="18" t="n"/>
      <c r="E52" s="18" t="n"/>
      <c r="F52" s="35" t="n"/>
      <c r="G52" s="35" t="n"/>
      <c r="H52" s="35" t="n"/>
      <c r="I52" s="35" t="n"/>
      <c r="J52" s="19" t="n"/>
      <c r="K52" s="21" t="n"/>
      <c r="L52" s="21" t="n"/>
      <c r="M52" s="25">
        <f>IF($A52="","",IFERROR(VLOOKUP($E52,Assumptions!$A$5:$B$8,2,FALSE),""))</f>
        <v/>
      </c>
      <c r="N52" s="26">
        <f>IF(OR($A52="",$F52="",$G52=""),"",IF($G52&lt;$F52,"",ROUND(($G52-$F52)*1440,1)))</f>
        <v/>
      </c>
      <c r="O52" s="26">
        <f>IF(OR($A52="",$F52="",$H52=""),"",IF(OR($H52&lt;$F52,AND($G52&lt;&gt;"",$H52&lt;$G52)),"",ROUND(($H52-$F52)*1440,1)))</f>
        <v/>
      </c>
      <c r="P52" s="27">
        <f>IF(OR($A52="",$F52="",$I52=""),"",IF(OR($I52&lt;$F52,AND($H52&lt;&gt;"",$I52&lt;$H52),AND($G52&lt;&gt;"",$I52&lt;$G52)),"",ROUND(($I52-$F52)*24,2)))</f>
        <v/>
      </c>
      <c r="Q52" s="14">
        <f>IF($A52="","",IF($L52="Canceled","Excluded",IF($F52="","Enter request time",IF(OR(AND($G52&lt;&gt;"",$G52&lt;$F52),AND($H52&lt;&gt;"",$H52&lt;$F52),AND($G52&lt;&gt;"",$H52&lt;&gt;"",$H52&lt;$G52),AND($I52&lt;&gt;"",$I52&lt;$F52),AND($H52&lt;&gt;"",$I52&lt;&gt;"",$I52&lt;$H52),AND($G52&lt;&gt;"",$I52&lt;&gt;"",$I52&lt;$G52)),"Review timestamps",IF($O52="","Awaiting arrival",IF($M52="","Set priority target",IF($O52&lt;=$M52,"Met","Check delay")))))))</f>
        <v/>
      </c>
    </row>
    <row r="53">
      <c r="A53" s="18" t="n"/>
      <c r="B53" s="19" t="n"/>
      <c r="C53" s="19" t="n"/>
      <c r="D53" s="18" t="n"/>
      <c r="E53" s="18" t="n"/>
      <c r="F53" s="35" t="n"/>
      <c r="G53" s="35" t="n"/>
      <c r="H53" s="35" t="n"/>
      <c r="I53" s="35" t="n"/>
      <c r="J53" s="19" t="n"/>
      <c r="K53" s="21" t="n"/>
      <c r="L53" s="21" t="n"/>
      <c r="M53" s="22">
        <f>IF($A53="","",IFERROR(VLOOKUP($E53,Assumptions!$A$5:$B$8,2,FALSE),""))</f>
        <v/>
      </c>
      <c r="N53" s="23">
        <f>IF(OR($A53="",$F53="",$G53=""),"",IF($G53&lt;$F53,"",ROUND(($G53-$F53)*1440,1)))</f>
        <v/>
      </c>
      <c r="O53" s="23">
        <f>IF(OR($A53="",$F53="",$H53=""),"",IF(OR($H53&lt;$F53,AND($G53&lt;&gt;"",$H53&lt;$G53)),"",ROUND(($H53-$F53)*1440,1)))</f>
        <v/>
      </c>
      <c r="P53" s="24">
        <f>IF(OR($A53="",$F53="",$I53=""),"",IF(OR($I53&lt;$F53,AND($H53&lt;&gt;"",$I53&lt;$H53),AND($G53&lt;&gt;"",$I53&lt;$G53)),"",ROUND(($I53-$F53)*24,2)))</f>
        <v/>
      </c>
      <c r="Q53" s="10">
        <f>IF($A53="","",IF($L53="Canceled","Excluded",IF($F53="","Enter request time",IF(OR(AND($G53&lt;&gt;"",$G53&lt;$F53),AND($H53&lt;&gt;"",$H53&lt;$F53),AND($G53&lt;&gt;"",$H53&lt;&gt;"",$H53&lt;$G53),AND($I53&lt;&gt;"",$I53&lt;$F53),AND($H53&lt;&gt;"",$I53&lt;&gt;"",$I53&lt;$H53),AND($G53&lt;&gt;"",$I53&lt;&gt;"",$I53&lt;$G53)),"Review timestamps",IF($O53="","Awaiting arrival",IF($M53="","Set priority target",IF($O53&lt;=$M53,"Met","Check delay")))))))</f>
        <v/>
      </c>
    </row>
    <row r="54">
      <c r="A54" s="18" t="n"/>
      <c r="B54" s="19" t="n"/>
      <c r="C54" s="19" t="n"/>
      <c r="D54" s="18" t="n"/>
      <c r="E54" s="18" t="n"/>
      <c r="F54" s="35" t="n"/>
      <c r="G54" s="35" t="n"/>
      <c r="H54" s="35" t="n"/>
      <c r="I54" s="35" t="n"/>
      <c r="J54" s="19" t="n"/>
      <c r="K54" s="21" t="n"/>
      <c r="L54" s="21" t="n"/>
      <c r="M54" s="25">
        <f>IF($A54="","",IFERROR(VLOOKUP($E54,Assumptions!$A$5:$B$8,2,FALSE),""))</f>
        <v/>
      </c>
      <c r="N54" s="26">
        <f>IF(OR($A54="",$F54="",$G54=""),"",IF($G54&lt;$F54,"",ROUND(($G54-$F54)*1440,1)))</f>
        <v/>
      </c>
      <c r="O54" s="26">
        <f>IF(OR($A54="",$F54="",$H54=""),"",IF(OR($H54&lt;$F54,AND($G54&lt;&gt;"",$H54&lt;$G54)),"",ROUND(($H54-$F54)*1440,1)))</f>
        <v/>
      </c>
      <c r="P54" s="27">
        <f>IF(OR($A54="",$F54="",$I54=""),"",IF(OR($I54&lt;$F54,AND($H54&lt;&gt;"",$I54&lt;$H54),AND($G54&lt;&gt;"",$I54&lt;$G54)),"",ROUND(($I54-$F54)*24,2)))</f>
        <v/>
      </c>
      <c r="Q54" s="14">
        <f>IF($A54="","",IF($L54="Canceled","Excluded",IF($F54="","Enter request time",IF(OR(AND($G54&lt;&gt;"",$G54&lt;$F54),AND($H54&lt;&gt;"",$H54&lt;$F54),AND($G54&lt;&gt;"",$H54&lt;&gt;"",$H54&lt;$G54),AND($I54&lt;&gt;"",$I54&lt;$F54),AND($H54&lt;&gt;"",$I54&lt;&gt;"",$I54&lt;$H54),AND($G54&lt;&gt;"",$I54&lt;&gt;"",$I54&lt;$G54)),"Review timestamps",IF($O54="","Awaiting arrival",IF($M54="","Set priority target",IF($O54&lt;=$M54,"Met","Check delay")))))))</f>
        <v/>
      </c>
    </row>
    <row r="55">
      <c r="A55" s="18" t="n"/>
      <c r="B55" s="19" t="n"/>
      <c r="C55" s="19" t="n"/>
      <c r="D55" s="18" t="n"/>
      <c r="E55" s="18" t="n"/>
      <c r="F55" s="35" t="n"/>
      <c r="G55" s="35" t="n"/>
      <c r="H55" s="35" t="n"/>
      <c r="I55" s="35" t="n"/>
      <c r="J55" s="19" t="n"/>
      <c r="K55" s="21" t="n"/>
      <c r="L55" s="21" t="n"/>
      <c r="M55" s="22">
        <f>IF($A55="","",IFERROR(VLOOKUP($E55,Assumptions!$A$5:$B$8,2,FALSE),""))</f>
        <v/>
      </c>
      <c r="N55" s="23">
        <f>IF(OR($A55="",$F55="",$G55=""),"",IF($G55&lt;$F55,"",ROUND(($G55-$F55)*1440,1)))</f>
        <v/>
      </c>
      <c r="O55" s="23">
        <f>IF(OR($A55="",$F55="",$H55=""),"",IF(OR($H55&lt;$F55,AND($G55&lt;&gt;"",$H55&lt;$G55)),"",ROUND(($H55-$F55)*1440,1)))</f>
        <v/>
      </c>
      <c r="P55" s="24">
        <f>IF(OR($A55="",$F55="",$I55=""),"",IF(OR($I55&lt;$F55,AND($H55&lt;&gt;"",$I55&lt;$H55),AND($G55&lt;&gt;"",$I55&lt;$G55)),"",ROUND(($I55-$F55)*24,2)))</f>
        <v/>
      </c>
      <c r="Q55" s="10">
        <f>IF($A55="","",IF($L55="Canceled","Excluded",IF($F55="","Enter request time",IF(OR(AND($G55&lt;&gt;"",$G55&lt;$F55),AND($H55&lt;&gt;"",$H55&lt;$F55),AND($G55&lt;&gt;"",$H55&lt;&gt;"",$H55&lt;$G55),AND($I55&lt;&gt;"",$I55&lt;$F55),AND($H55&lt;&gt;"",$I55&lt;&gt;"",$I55&lt;$H55),AND($G55&lt;&gt;"",$I55&lt;&gt;"",$I55&lt;$G55)),"Review timestamps",IF($O55="","Awaiting arrival",IF($M55="","Set priority target",IF($O55&lt;=$M55,"Met","Check delay")))))))</f>
        <v/>
      </c>
    </row>
    <row r="56">
      <c r="A56" s="18" t="n"/>
      <c r="B56" s="19" t="n"/>
      <c r="C56" s="19" t="n"/>
      <c r="D56" s="18" t="n"/>
      <c r="E56" s="18" t="n"/>
      <c r="F56" s="35" t="n"/>
      <c r="G56" s="35" t="n"/>
      <c r="H56" s="35" t="n"/>
      <c r="I56" s="35" t="n"/>
      <c r="J56" s="19" t="n"/>
      <c r="K56" s="21" t="n"/>
      <c r="L56" s="21" t="n"/>
      <c r="M56" s="25">
        <f>IF($A56="","",IFERROR(VLOOKUP($E56,Assumptions!$A$5:$B$8,2,FALSE),""))</f>
        <v/>
      </c>
      <c r="N56" s="26">
        <f>IF(OR($A56="",$F56="",$G56=""),"",IF($G56&lt;$F56,"",ROUND(($G56-$F56)*1440,1)))</f>
        <v/>
      </c>
      <c r="O56" s="26">
        <f>IF(OR($A56="",$F56="",$H56=""),"",IF(OR($H56&lt;$F56,AND($G56&lt;&gt;"",$H56&lt;$G56)),"",ROUND(($H56-$F56)*1440,1)))</f>
        <v/>
      </c>
      <c r="P56" s="27">
        <f>IF(OR($A56="",$F56="",$I56=""),"",IF(OR($I56&lt;$F56,AND($H56&lt;&gt;"",$I56&lt;$H56),AND($G56&lt;&gt;"",$I56&lt;$G56)),"",ROUND(($I56-$F56)*24,2)))</f>
        <v/>
      </c>
      <c r="Q56" s="14">
        <f>IF($A56="","",IF($L56="Canceled","Excluded",IF($F56="","Enter request time",IF(OR(AND($G56&lt;&gt;"",$G56&lt;$F56),AND($H56&lt;&gt;"",$H56&lt;$F56),AND($G56&lt;&gt;"",$H56&lt;&gt;"",$H56&lt;$G56),AND($I56&lt;&gt;"",$I56&lt;$F56),AND($H56&lt;&gt;"",$I56&lt;&gt;"",$I56&lt;$H56),AND($G56&lt;&gt;"",$I56&lt;&gt;"",$I56&lt;$G56)),"Review timestamps",IF($O56="","Awaiting arrival",IF($M56="","Set priority target",IF($O56&lt;=$M56,"Met","Check delay")))))))</f>
        <v/>
      </c>
    </row>
    <row r="57">
      <c r="A57" s="18" t="n"/>
      <c r="B57" s="19" t="n"/>
      <c r="C57" s="19" t="n"/>
      <c r="D57" s="18" t="n"/>
      <c r="E57" s="18" t="n"/>
      <c r="F57" s="35" t="n"/>
      <c r="G57" s="35" t="n"/>
      <c r="H57" s="35" t="n"/>
      <c r="I57" s="35" t="n"/>
      <c r="J57" s="19" t="n"/>
      <c r="K57" s="21" t="n"/>
      <c r="L57" s="21" t="n"/>
      <c r="M57" s="22">
        <f>IF($A57="","",IFERROR(VLOOKUP($E57,Assumptions!$A$5:$B$8,2,FALSE),""))</f>
        <v/>
      </c>
      <c r="N57" s="23">
        <f>IF(OR($A57="",$F57="",$G57=""),"",IF($G57&lt;$F57,"",ROUND(($G57-$F57)*1440,1)))</f>
        <v/>
      </c>
      <c r="O57" s="23">
        <f>IF(OR($A57="",$F57="",$H57=""),"",IF(OR($H57&lt;$F57,AND($G57&lt;&gt;"",$H57&lt;$G57)),"",ROUND(($H57-$F57)*1440,1)))</f>
        <v/>
      </c>
      <c r="P57" s="24">
        <f>IF(OR($A57="",$F57="",$I57=""),"",IF(OR($I57&lt;$F57,AND($H57&lt;&gt;"",$I57&lt;$H57),AND($G57&lt;&gt;"",$I57&lt;$G57)),"",ROUND(($I57-$F57)*24,2)))</f>
        <v/>
      </c>
      <c r="Q57" s="10">
        <f>IF($A57="","",IF($L57="Canceled","Excluded",IF($F57="","Enter request time",IF(OR(AND($G57&lt;&gt;"",$G57&lt;$F57),AND($H57&lt;&gt;"",$H57&lt;$F57),AND($G57&lt;&gt;"",$H57&lt;&gt;"",$H57&lt;$G57),AND($I57&lt;&gt;"",$I57&lt;$F57),AND($H57&lt;&gt;"",$I57&lt;&gt;"",$I57&lt;$H57),AND($G57&lt;&gt;"",$I57&lt;&gt;"",$I57&lt;$G57)),"Review timestamps",IF($O57="","Awaiting arrival",IF($M57="","Set priority target",IF($O57&lt;=$M57,"Met","Check delay")))))))</f>
        <v/>
      </c>
    </row>
    <row r="58">
      <c r="A58" s="18" t="n"/>
      <c r="B58" s="19" t="n"/>
      <c r="C58" s="19" t="n"/>
      <c r="D58" s="18" t="n"/>
      <c r="E58" s="18" t="n"/>
      <c r="F58" s="35" t="n"/>
      <c r="G58" s="35" t="n"/>
      <c r="H58" s="35" t="n"/>
      <c r="I58" s="35" t="n"/>
      <c r="J58" s="19" t="n"/>
      <c r="K58" s="21" t="n"/>
      <c r="L58" s="21" t="n"/>
      <c r="M58" s="25">
        <f>IF($A58="","",IFERROR(VLOOKUP($E58,Assumptions!$A$5:$B$8,2,FALSE),""))</f>
        <v/>
      </c>
      <c r="N58" s="26">
        <f>IF(OR($A58="",$F58="",$G58=""),"",IF($G58&lt;$F58,"",ROUND(($G58-$F58)*1440,1)))</f>
        <v/>
      </c>
      <c r="O58" s="26">
        <f>IF(OR($A58="",$F58="",$H58=""),"",IF(OR($H58&lt;$F58,AND($G58&lt;&gt;"",$H58&lt;$G58)),"",ROUND(($H58-$F58)*1440,1)))</f>
        <v/>
      </c>
      <c r="P58" s="27">
        <f>IF(OR($A58="",$F58="",$I58=""),"",IF(OR($I58&lt;$F58,AND($H58&lt;&gt;"",$I58&lt;$H58),AND($G58&lt;&gt;"",$I58&lt;$G58)),"",ROUND(($I58-$F58)*24,2)))</f>
        <v/>
      </c>
      <c r="Q58" s="14">
        <f>IF($A58="","",IF($L58="Canceled","Excluded",IF($F58="","Enter request time",IF(OR(AND($G58&lt;&gt;"",$G58&lt;$F58),AND($H58&lt;&gt;"",$H58&lt;$F58),AND($G58&lt;&gt;"",$H58&lt;&gt;"",$H58&lt;$G58),AND($I58&lt;&gt;"",$I58&lt;$F58),AND($H58&lt;&gt;"",$I58&lt;&gt;"",$I58&lt;$H58),AND($G58&lt;&gt;"",$I58&lt;&gt;"",$I58&lt;$G58)),"Review timestamps",IF($O58="","Awaiting arrival",IF($M58="","Set priority target",IF($O58&lt;=$M58,"Met","Check delay")))))))</f>
        <v/>
      </c>
    </row>
    <row r="59">
      <c r="A59" s="18" t="n"/>
      <c r="B59" s="19" t="n"/>
      <c r="C59" s="19" t="n"/>
      <c r="D59" s="18" t="n"/>
      <c r="E59" s="18" t="n"/>
      <c r="F59" s="35" t="n"/>
      <c r="G59" s="35" t="n"/>
      <c r="H59" s="35" t="n"/>
      <c r="I59" s="35" t="n"/>
      <c r="J59" s="19" t="n"/>
      <c r="K59" s="21" t="n"/>
      <c r="L59" s="21" t="n"/>
      <c r="M59" s="22">
        <f>IF($A59="","",IFERROR(VLOOKUP($E59,Assumptions!$A$5:$B$8,2,FALSE),""))</f>
        <v/>
      </c>
      <c r="N59" s="23">
        <f>IF(OR($A59="",$F59="",$G59=""),"",IF($G59&lt;$F59,"",ROUND(($G59-$F59)*1440,1)))</f>
        <v/>
      </c>
      <c r="O59" s="23">
        <f>IF(OR($A59="",$F59="",$H59=""),"",IF(OR($H59&lt;$F59,AND($G59&lt;&gt;"",$H59&lt;$G59)),"",ROUND(($H59-$F59)*1440,1)))</f>
        <v/>
      </c>
      <c r="P59" s="24">
        <f>IF(OR($A59="",$F59="",$I59=""),"",IF(OR($I59&lt;$F59,AND($H59&lt;&gt;"",$I59&lt;$H59),AND($G59&lt;&gt;"",$I59&lt;$G59)),"",ROUND(($I59-$F59)*24,2)))</f>
        <v/>
      </c>
      <c r="Q59" s="10">
        <f>IF($A59="","",IF($L59="Canceled","Excluded",IF($F59="","Enter request time",IF(OR(AND($G59&lt;&gt;"",$G59&lt;$F59),AND($H59&lt;&gt;"",$H59&lt;$F59),AND($G59&lt;&gt;"",$H59&lt;&gt;"",$H59&lt;$G59),AND($I59&lt;&gt;"",$I59&lt;$F59),AND($H59&lt;&gt;"",$I59&lt;&gt;"",$I59&lt;$H59),AND($G59&lt;&gt;"",$I59&lt;&gt;"",$I59&lt;$G59)),"Review timestamps",IF($O59="","Awaiting arrival",IF($M59="","Set priority target",IF($O59&lt;=$M59,"Met","Check delay")))))))</f>
        <v/>
      </c>
    </row>
    <row r="60">
      <c r="A60" s="18" t="n"/>
      <c r="B60" s="19" t="n"/>
      <c r="C60" s="19" t="n"/>
      <c r="D60" s="18" t="n"/>
      <c r="E60" s="18" t="n"/>
      <c r="F60" s="35" t="n"/>
      <c r="G60" s="35" t="n"/>
      <c r="H60" s="35" t="n"/>
      <c r="I60" s="35" t="n"/>
      <c r="J60" s="19" t="n"/>
      <c r="K60" s="21" t="n"/>
      <c r="L60" s="21" t="n"/>
      <c r="M60" s="25">
        <f>IF($A60="","",IFERROR(VLOOKUP($E60,Assumptions!$A$5:$B$8,2,FALSE),""))</f>
        <v/>
      </c>
      <c r="N60" s="26">
        <f>IF(OR($A60="",$F60="",$G60=""),"",IF($G60&lt;$F60,"",ROUND(($G60-$F60)*1440,1)))</f>
        <v/>
      </c>
      <c r="O60" s="26">
        <f>IF(OR($A60="",$F60="",$H60=""),"",IF(OR($H60&lt;$F60,AND($G60&lt;&gt;"",$H60&lt;$G60)),"",ROUND(($H60-$F60)*1440,1)))</f>
        <v/>
      </c>
      <c r="P60" s="27">
        <f>IF(OR($A60="",$F60="",$I60=""),"",IF(OR($I60&lt;$F60,AND($H60&lt;&gt;"",$I60&lt;$H60),AND($G60&lt;&gt;"",$I60&lt;$G60)),"",ROUND(($I60-$F60)*24,2)))</f>
        <v/>
      </c>
      <c r="Q60" s="14">
        <f>IF($A60="","",IF($L60="Canceled","Excluded",IF($F60="","Enter request time",IF(OR(AND($G60&lt;&gt;"",$G60&lt;$F60),AND($H60&lt;&gt;"",$H60&lt;$F60),AND($G60&lt;&gt;"",$H60&lt;&gt;"",$H60&lt;$G60),AND($I60&lt;&gt;"",$I60&lt;$F60),AND($H60&lt;&gt;"",$I60&lt;&gt;"",$I60&lt;$H60),AND($G60&lt;&gt;"",$I60&lt;&gt;"",$I60&lt;$G60)),"Review timestamps",IF($O60="","Awaiting arrival",IF($M60="","Set priority target",IF($O60&lt;=$M60,"Met","Check delay")))))))</f>
        <v/>
      </c>
    </row>
    <row r="61">
      <c r="A61" s="18" t="n"/>
      <c r="B61" s="19" t="n"/>
      <c r="C61" s="19" t="n"/>
      <c r="D61" s="18" t="n"/>
      <c r="E61" s="18" t="n"/>
      <c r="F61" s="35" t="n"/>
      <c r="G61" s="35" t="n"/>
      <c r="H61" s="35" t="n"/>
      <c r="I61" s="35" t="n"/>
      <c r="J61" s="19" t="n"/>
      <c r="K61" s="21" t="n"/>
      <c r="L61" s="21" t="n"/>
      <c r="M61" s="22">
        <f>IF($A61="","",IFERROR(VLOOKUP($E61,Assumptions!$A$5:$B$8,2,FALSE),""))</f>
        <v/>
      </c>
      <c r="N61" s="23">
        <f>IF(OR($A61="",$F61="",$G61=""),"",IF($G61&lt;$F61,"",ROUND(($G61-$F61)*1440,1)))</f>
        <v/>
      </c>
      <c r="O61" s="23">
        <f>IF(OR($A61="",$F61="",$H61=""),"",IF(OR($H61&lt;$F61,AND($G61&lt;&gt;"",$H61&lt;$G61)),"",ROUND(($H61-$F61)*1440,1)))</f>
        <v/>
      </c>
      <c r="P61" s="24">
        <f>IF(OR($A61="",$F61="",$I61=""),"",IF(OR($I61&lt;$F61,AND($H61&lt;&gt;"",$I61&lt;$H61),AND($G61&lt;&gt;"",$I61&lt;$G61)),"",ROUND(($I61-$F61)*24,2)))</f>
        <v/>
      </c>
      <c r="Q61" s="10">
        <f>IF($A61="","",IF($L61="Canceled","Excluded",IF($F61="","Enter request time",IF(OR(AND($G61&lt;&gt;"",$G61&lt;$F61),AND($H61&lt;&gt;"",$H61&lt;$F61),AND($G61&lt;&gt;"",$H61&lt;&gt;"",$H61&lt;$G61),AND($I61&lt;&gt;"",$I61&lt;$F61),AND($H61&lt;&gt;"",$I61&lt;&gt;"",$I61&lt;$H61),AND($G61&lt;&gt;"",$I61&lt;&gt;"",$I61&lt;$G61)),"Review timestamps",IF($O61="","Awaiting arrival",IF($M61="","Set priority target",IF($O61&lt;=$M61,"Met","Check delay")))))))</f>
        <v/>
      </c>
    </row>
    <row r="62">
      <c r="A62" s="18" t="n"/>
      <c r="B62" s="19" t="n"/>
      <c r="C62" s="19" t="n"/>
      <c r="D62" s="18" t="n"/>
      <c r="E62" s="18" t="n"/>
      <c r="F62" s="35" t="n"/>
      <c r="G62" s="35" t="n"/>
      <c r="H62" s="35" t="n"/>
      <c r="I62" s="35" t="n"/>
      <c r="J62" s="19" t="n"/>
      <c r="K62" s="21" t="n"/>
      <c r="L62" s="21" t="n"/>
      <c r="M62" s="25">
        <f>IF($A62="","",IFERROR(VLOOKUP($E62,Assumptions!$A$5:$B$8,2,FALSE),""))</f>
        <v/>
      </c>
      <c r="N62" s="26">
        <f>IF(OR($A62="",$F62="",$G62=""),"",IF($G62&lt;$F62,"",ROUND(($G62-$F62)*1440,1)))</f>
        <v/>
      </c>
      <c r="O62" s="26">
        <f>IF(OR($A62="",$F62="",$H62=""),"",IF(OR($H62&lt;$F62,AND($G62&lt;&gt;"",$H62&lt;$G62)),"",ROUND(($H62-$F62)*1440,1)))</f>
        <v/>
      </c>
      <c r="P62" s="27">
        <f>IF(OR($A62="",$F62="",$I62=""),"",IF(OR($I62&lt;$F62,AND($H62&lt;&gt;"",$I62&lt;$H62),AND($G62&lt;&gt;"",$I62&lt;$G62)),"",ROUND(($I62-$F62)*24,2)))</f>
        <v/>
      </c>
      <c r="Q62" s="14">
        <f>IF($A62="","",IF($L62="Canceled","Excluded",IF($F62="","Enter request time",IF(OR(AND($G62&lt;&gt;"",$G62&lt;$F62),AND($H62&lt;&gt;"",$H62&lt;$F62),AND($G62&lt;&gt;"",$H62&lt;&gt;"",$H62&lt;$G62),AND($I62&lt;&gt;"",$I62&lt;$F62),AND($H62&lt;&gt;"",$I62&lt;&gt;"",$I62&lt;$H62),AND($G62&lt;&gt;"",$I62&lt;&gt;"",$I62&lt;$G62)),"Review timestamps",IF($O62="","Awaiting arrival",IF($M62="","Set priority target",IF($O62&lt;=$M62,"Met","Check delay")))))))</f>
        <v/>
      </c>
    </row>
    <row r="63">
      <c r="A63" s="18" t="n"/>
      <c r="B63" s="19" t="n"/>
      <c r="C63" s="19" t="n"/>
      <c r="D63" s="18" t="n"/>
      <c r="E63" s="18" t="n"/>
      <c r="F63" s="35" t="n"/>
      <c r="G63" s="35" t="n"/>
      <c r="H63" s="35" t="n"/>
      <c r="I63" s="35" t="n"/>
      <c r="J63" s="19" t="n"/>
      <c r="K63" s="21" t="n"/>
      <c r="L63" s="21" t="n"/>
      <c r="M63" s="22">
        <f>IF($A63="","",IFERROR(VLOOKUP($E63,Assumptions!$A$5:$B$8,2,FALSE),""))</f>
        <v/>
      </c>
      <c r="N63" s="23">
        <f>IF(OR($A63="",$F63="",$G63=""),"",IF($G63&lt;$F63,"",ROUND(($G63-$F63)*1440,1)))</f>
        <v/>
      </c>
      <c r="O63" s="23">
        <f>IF(OR($A63="",$F63="",$H63=""),"",IF(OR($H63&lt;$F63,AND($G63&lt;&gt;"",$H63&lt;$G63)),"",ROUND(($H63-$F63)*1440,1)))</f>
        <v/>
      </c>
      <c r="P63" s="24">
        <f>IF(OR($A63="",$F63="",$I63=""),"",IF(OR($I63&lt;$F63,AND($H63&lt;&gt;"",$I63&lt;$H63),AND($G63&lt;&gt;"",$I63&lt;$G63)),"",ROUND(($I63-$F63)*24,2)))</f>
        <v/>
      </c>
      <c r="Q63" s="10">
        <f>IF($A63="","",IF($L63="Canceled","Excluded",IF($F63="","Enter request time",IF(OR(AND($G63&lt;&gt;"",$G63&lt;$F63),AND($H63&lt;&gt;"",$H63&lt;$F63),AND($G63&lt;&gt;"",$H63&lt;&gt;"",$H63&lt;$G63),AND($I63&lt;&gt;"",$I63&lt;$F63),AND($H63&lt;&gt;"",$I63&lt;&gt;"",$I63&lt;$H63),AND($G63&lt;&gt;"",$I63&lt;&gt;"",$I63&lt;$G63)),"Review timestamps",IF($O63="","Awaiting arrival",IF($M63="","Set priority target",IF($O63&lt;=$M63,"Met","Check delay")))))))</f>
        <v/>
      </c>
    </row>
    <row r="64">
      <c r="A64" s="18" t="n"/>
      <c r="B64" s="19" t="n"/>
      <c r="C64" s="19" t="n"/>
      <c r="D64" s="18" t="n"/>
      <c r="E64" s="18" t="n"/>
      <c r="F64" s="35" t="n"/>
      <c r="G64" s="35" t="n"/>
      <c r="H64" s="35" t="n"/>
      <c r="I64" s="35" t="n"/>
      <c r="J64" s="19" t="n"/>
      <c r="K64" s="21" t="n"/>
      <c r="L64" s="21" t="n"/>
      <c r="M64" s="25">
        <f>IF($A64="","",IFERROR(VLOOKUP($E64,Assumptions!$A$5:$B$8,2,FALSE),""))</f>
        <v/>
      </c>
      <c r="N64" s="26">
        <f>IF(OR($A64="",$F64="",$G64=""),"",IF($G64&lt;$F64,"",ROUND(($G64-$F64)*1440,1)))</f>
        <v/>
      </c>
      <c r="O64" s="26">
        <f>IF(OR($A64="",$F64="",$H64=""),"",IF(OR($H64&lt;$F64,AND($G64&lt;&gt;"",$H64&lt;$G64)),"",ROUND(($H64-$F64)*1440,1)))</f>
        <v/>
      </c>
      <c r="P64" s="27">
        <f>IF(OR($A64="",$F64="",$I64=""),"",IF(OR($I64&lt;$F64,AND($H64&lt;&gt;"",$I64&lt;$H64),AND($G64&lt;&gt;"",$I64&lt;$G64)),"",ROUND(($I64-$F64)*24,2)))</f>
        <v/>
      </c>
      <c r="Q64" s="14">
        <f>IF($A64="","",IF($L64="Canceled","Excluded",IF($F64="","Enter request time",IF(OR(AND($G64&lt;&gt;"",$G64&lt;$F64),AND($H64&lt;&gt;"",$H64&lt;$F64),AND($G64&lt;&gt;"",$H64&lt;&gt;"",$H64&lt;$G64),AND($I64&lt;&gt;"",$I64&lt;$F64),AND($H64&lt;&gt;"",$I64&lt;&gt;"",$I64&lt;$H64),AND($G64&lt;&gt;"",$I64&lt;&gt;"",$I64&lt;$G64)),"Review timestamps",IF($O64="","Awaiting arrival",IF($M64="","Set priority target",IF($O64&lt;=$M64,"Met","Check delay")))))))</f>
        <v/>
      </c>
    </row>
    <row r="65">
      <c r="A65" s="18" t="n"/>
      <c r="B65" s="19" t="n"/>
      <c r="C65" s="19" t="n"/>
      <c r="D65" s="18" t="n"/>
      <c r="E65" s="18" t="n"/>
      <c r="F65" s="35" t="n"/>
      <c r="G65" s="35" t="n"/>
      <c r="H65" s="35" t="n"/>
      <c r="I65" s="35" t="n"/>
      <c r="J65" s="19" t="n"/>
      <c r="K65" s="21" t="n"/>
      <c r="L65" s="21" t="n"/>
      <c r="M65" s="22">
        <f>IF($A65="","",IFERROR(VLOOKUP($E65,Assumptions!$A$5:$B$8,2,FALSE),""))</f>
        <v/>
      </c>
      <c r="N65" s="23">
        <f>IF(OR($A65="",$F65="",$G65=""),"",IF($G65&lt;$F65,"",ROUND(($G65-$F65)*1440,1)))</f>
        <v/>
      </c>
      <c r="O65" s="23">
        <f>IF(OR($A65="",$F65="",$H65=""),"",IF(OR($H65&lt;$F65,AND($G65&lt;&gt;"",$H65&lt;$G65)),"",ROUND(($H65-$F65)*1440,1)))</f>
        <v/>
      </c>
      <c r="P65" s="24">
        <f>IF(OR($A65="",$F65="",$I65=""),"",IF(OR($I65&lt;$F65,AND($H65&lt;&gt;"",$I65&lt;$H65),AND($G65&lt;&gt;"",$I65&lt;$G65)),"",ROUND(($I65-$F65)*24,2)))</f>
        <v/>
      </c>
      <c r="Q65" s="10">
        <f>IF($A65="","",IF($L65="Canceled","Excluded",IF($F65="","Enter request time",IF(OR(AND($G65&lt;&gt;"",$G65&lt;$F65),AND($H65&lt;&gt;"",$H65&lt;$F65),AND($G65&lt;&gt;"",$H65&lt;&gt;"",$H65&lt;$G65),AND($I65&lt;&gt;"",$I65&lt;$F65),AND($H65&lt;&gt;"",$I65&lt;&gt;"",$I65&lt;$H65),AND($G65&lt;&gt;"",$I65&lt;&gt;"",$I65&lt;$G65)),"Review timestamps",IF($O65="","Awaiting arrival",IF($M65="","Set priority target",IF($O65&lt;=$M65,"Met","Check delay")))))))</f>
        <v/>
      </c>
    </row>
    <row r="66">
      <c r="A66" s="18" t="n"/>
      <c r="B66" s="19" t="n"/>
      <c r="C66" s="19" t="n"/>
      <c r="D66" s="18" t="n"/>
      <c r="E66" s="18" t="n"/>
      <c r="F66" s="35" t="n"/>
      <c r="G66" s="35" t="n"/>
      <c r="H66" s="35" t="n"/>
      <c r="I66" s="35" t="n"/>
      <c r="J66" s="19" t="n"/>
      <c r="K66" s="21" t="n"/>
      <c r="L66" s="21" t="n"/>
      <c r="M66" s="25">
        <f>IF($A66="","",IFERROR(VLOOKUP($E66,Assumptions!$A$5:$B$8,2,FALSE),""))</f>
        <v/>
      </c>
      <c r="N66" s="26">
        <f>IF(OR($A66="",$F66="",$G66=""),"",IF($G66&lt;$F66,"",ROUND(($G66-$F66)*1440,1)))</f>
        <v/>
      </c>
      <c r="O66" s="26">
        <f>IF(OR($A66="",$F66="",$H66=""),"",IF(OR($H66&lt;$F66,AND($G66&lt;&gt;"",$H66&lt;$G66)),"",ROUND(($H66-$F66)*1440,1)))</f>
        <v/>
      </c>
      <c r="P66" s="27">
        <f>IF(OR($A66="",$F66="",$I66=""),"",IF(OR($I66&lt;$F66,AND($H66&lt;&gt;"",$I66&lt;$H66),AND($G66&lt;&gt;"",$I66&lt;$G66)),"",ROUND(($I66-$F66)*24,2)))</f>
        <v/>
      </c>
      <c r="Q66" s="14">
        <f>IF($A66="","",IF($L66="Canceled","Excluded",IF($F66="","Enter request time",IF(OR(AND($G66&lt;&gt;"",$G66&lt;$F66),AND($H66&lt;&gt;"",$H66&lt;$F66),AND($G66&lt;&gt;"",$H66&lt;&gt;"",$H66&lt;$G66),AND($I66&lt;&gt;"",$I66&lt;$F66),AND($H66&lt;&gt;"",$I66&lt;&gt;"",$I66&lt;$H66),AND($G66&lt;&gt;"",$I66&lt;&gt;"",$I66&lt;$G66)),"Review timestamps",IF($O66="","Awaiting arrival",IF($M66="","Set priority target",IF($O66&lt;=$M66,"Met","Check delay")))))))</f>
        <v/>
      </c>
    </row>
    <row r="67">
      <c r="A67" s="18" t="n"/>
      <c r="B67" s="19" t="n"/>
      <c r="C67" s="19" t="n"/>
      <c r="D67" s="18" t="n"/>
      <c r="E67" s="18" t="n"/>
      <c r="F67" s="35" t="n"/>
      <c r="G67" s="35" t="n"/>
      <c r="H67" s="35" t="n"/>
      <c r="I67" s="35" t="n"/>
      <c r="J67" s="19" t="n"/>
      <c r="K67" s="21" t="n"/>
      <c r="L67" s="21" t="n"/>
      <c r="M67" s="22">
        <f>IF($A67="","",IFERROR(VLOOKUP($E67,Assumptions!$A$5:$B$8,2,FALSE),""))</f>
        <v/>
      </c>
      <c r="N67" s="23">
        <f>IF(OR($A67="",$F67="",$G67=""),"",IF($G67&lt;$F67,"",ROUND(($G67-$F67)*1440,1)))</f>
        <v/>
      </c>
      <c r="O67" s="23">
        <f>IF(OR($A67="",$F67="",$H67=""),"",IF(OR($H67&lt;$F67,AND($G67&lt;&gt;"",$H67&lt;$G67)),"",ROUND(($H67-$F67)*1440,1)))</f>
        <v/>
      </c>
      <c r="P67" s="24">
        <f>IF(OR($A67="",$F67="",$I67=""),"",IF(OR($I67&lt;$F67,AND($H67&lt;&gt;"",$I67&lt;$H67),AND($G67&lt;&gt;"",$I67&lt;$G67)),"",ROUND(($I67-$F67)*24,2)))</f>
        <v/>
      </c>
      <c r="Q67" s="10">
        <f>IF($A67="","",IF($L67="Canceled","Excluded",IF($F67="","Enter request time",IF(OR(AND($G67&lt;&gt;"",$G67&lt;$F67),AND($H67&lt;&gt;"",$H67&lt;$F67),AND($G67&lt;&gt;"",$H67&lt;&gt;"",$H67&lt;$G67),AND($I67&lt;&gt;"",$I67&lt;$F67),AND($H67&lt;&gt;"",$I67&lt;&gt;"",$I67&lt;$H67),AND($G67&lt;&gt;"",$I67&lt;&gt;"",$I67&lt;$G67)),"Review timestamps",IF($O67="","Awaiting arrival",IF($M67="","Set priority target",IF($O67&lt;=$M67,"Met","Check delay")))))))</f>
        <v/>
      </c>
    </row>
    <row r="68">
      <c r="A68" s="18" t="n"/>
      <c r="B68" s="19" t="n"/>
      <c r="C68" s="19" t="n"/>
      <c r="D68" s="18" t="n"/>
      <c r="E68" s="18" t="n"/>
      <c r="F68" s="35" t="n"/>
      <c r="G68" s="35" t="n"/>
      <c r="H68" s="35" t="n"/>
      <c r="I68" s="35" t="n"/>
      <c r="J68" s="19" t="n"/>
      <c r="K68" s="21" t="n"/>
      <c r="L68" s="21" t="n"/>
      <c r="M68" s="25">
        <f>IF($A68="","",IFERROR(VLOOKUP($E68,Assumptions!$A$5:$B$8,2,FALSE),""))</f>
        <v/>
      </c>
      <c r="N68" s="26">
        <f>IF(OR($A68="",$F68="",$G68=""),"",IF($G68&lt;$F68,"",ROUND(($G68-$F68)*1440,1)))</f>
        <v/>
      </c>
      <c r="O68" s="26">
        <f>IF(OR($A68="",$F68="",$H68=""),"",IF(OR($H68&lt;$F68,AND($G68&lt;&gt;"",$H68&lt;$G68)),"",ROUND(($H68-$F68)*1440,1)))</f>
        <v/>
      </c>
      <c r="P68" s="27">
        <f>IF(OR($A68="",$F68="",$I68=""),"",IF(OR($I68&lt;$F68,AND($H68&lt;&gt;"",$I68&lt;$H68),AND($G68&lt;&gt;"",$I68&lt;$G68)),"",ROUND(($I68-$F68)*24,2)))</f>
        <v/>
      </c>
      <c r="Q68" s="14">
        <f>IF($A68="","",IF($L68="Canceled","Excluded",IF($F68="","Enter request time",IF(OR(AND($G68&lt;&gt;"",$G68&lt;$F68),AND($H68&lt;&gt;"",$H68&lt;$F68),AND($G68&lt;&gt;"",$H68&lt;&gt;"",$H68&lt;$G68),AND($I68&lt;&gt;"",$I68&lt;$F68),AND($H68&lt;&gt;"",$I68&lt;&gt;"",$I68&lt;$H68),AND($G68&lt;&gt;"",$I68&lt;&gt;"",$I68&lt;$G68)),"Review timestamps",IF($O68="","Awaiting arrival",IF($M68="","Set priority target",IF($O68&lt;=$M68,"Met","Check delay")))))))</f>
        <v/>
      </c>
    </row>
    <row r="69">
      <c r="A69" s="18" t="n"/>
      <c r="B69" s="19" t="n"/>
      <c r="C69" s="19" t="n"/>
      <c r="D69" s="18" t="n"/>
      <c r="E69" s="18" t="n"/>
      <c r="F69" s="35" t="n"/>
      <c r="G69" s="35" t="n"/>
      <c r="H69" s="35" t="n"/>
      <c r="I69" s="35" t="n"/>
      <c r="J69" s="19" t="n"/>
      <c r="K69" s="21" t="n"/>
      <c r="L69" s="21" t="n"/>
      <c r="M69" s="22">
        <f>IF($A69="","",IFERROR(VLOOKUP($E69,Assumptions!$A$5:$B$8,2,FALSE),""))</f>
        <v/>
      </c>
      <c r="N69" s="23">
        <f>IF(OR($A69="",$F69="",$G69=""),"",IF($G69&lt;$F69,"",ROUND(($G69-$F69)*1440,1)))</f>
        <v/>
      </c>
      <c r="O69" s="23">
        <f>IF(OR($A69="",$F69="",$H69=""),"",IF(OR($H69&lt;$F69,AND($G69&lt;&gt;"",$H69&lt;$G69)),"",ROUND(($H69-$F69)*1440,1)))</f>
        <v/>
      </c>
      <c r="P69" s="24">
        <f>IF(OR($A69="",$F69="",$I69=""),"",IF(OR($I69&lt;$F69,AND($H69&lt;&gt;"",$I69&lt;$H69),AND($G69&lt;&gt;"",$I69&lt;$G69)),"",ROUND(($I69-$F69)*24,2)))</f>
        <v/>
      </c>
      <c r="Q69" s="10">
        <f>IF($A69="","",IF($L69="Canceled","Excluded",IF($F69="","Enter request time",IF(OR(AND($G69&lt;&gt;"",$G69&lt;$F69),AND($H69&lt;&gt;"",$H69&lt;$F69),AND($G69&lt;&gt;"",$H69&lt;&gt;"",$H69&lt;$G69),AND($I69&lt;&gt;"",$I69&lt;$F69),AND($H69&lt;&gt;"",$I69&lt;&gt;"",$I69&lt;$H69),AND($G69&lt;&gt;"",$I69&lt;&gt;"",$I69&lt;$G69)),"Review timestamps",IF($O69="","Awaiting arrival",IF($M69="","Set priority target",IF($O69&lt;=$M69,"Met","Check delay")))))))</f>
        <v/>
      </c>
    </row>
    <row r="70">
      <c r="A70" s="18" t="n"/>
      <c r="B70" s="19" t="n"/>
      <c r="C70" s="19" t="n"/>
      <c r="D70" s="18" t="n"/>
      <c r="E70" s="18" t="n"/>
      <c r="F70" s="35" t="n"/>
      <c r="G70" s="35" t="n"/>
      <c r="H70" s="35" t="n"/>
      <c r="I70" s="35" t="n"/>
      <c r="J70" s="19" t="n"/>
      <c r="K70" s="21" t="n"/>
      <c r="L70" s="21" t="n"/>
      <c r="M70" s="25">
        <f>IF($A70="","",IFERROR(VLOOKUP($E70,Assumptions!$A$5:$B$8,2,FALSE),""))</f>
        <v/>
      </c>
      <c r="N70" s="26">
        <f>IF(OR($A70="",$F70="",$G70=""),"",IF($G70&lt;$F70,"",ROUND(($G70-$F70)*1440,1)))</f>
        <v/>
      </c>
      <c r="O70" s="26">
        <f>IF(OR($A70="",$F70="",$H70=""),"",IF(OR($H70&lt;$F70,AND($G70&lt;&gt;"",$H70&lt;$G70)),"",ROUND(($H70-$F70)*1440,1)))</f>
        <v/>
      </c>
      <c r="P70" s="27">
        <f>IF(OR($A70="",$F70="",$I70=""),"",IF(OR($I70&lt;$F70,AND($H70&lt;&gt;"",$I70&lt;$H70),AND($G70&lt;&gt;"",$I70&lt;$G70)),"",ROUND(($I70-$F70)*24,2)))</f>
        <v/>
      </c>
      <c r="Q70" s="14">
        <f>IF($A70="","",IF($L70="Canceled","Excluded",IF($F70="","Enter request time",IF(OR(AND($G70&lt;&gt;"",$G70&lt;$F70),AND($H70&lt;&gt;"",$H70&lt;$F70),AND($G70&lt;&gt;"",$H70&lt;&gt;"",$H70&lt;$G70),AND($I70&lt;&gt;"",$I70&lt;$F70),AND($H70&lt;&gt;"",$I70&lt;&gt;"",$I70&lt;$H70),AND($G70&lt;&gt;"",$I70&lt;&gt;"",$I70&lt;$G70)),"Review timestamps",IF($O70="","Awaiting arrival",IF($M70="","Set priority target",IF($O70&lt;=$M70,"Met","Check delay")))))))</f>
        <v/>
      </c>
    </row>
    <row r="71">
      <c r="A71" s="18" t="n"/>
      <c r="B71" s="19" t="n"/>
      <c r="C71" s="19" t="n"/>
      <c r="D71" s="18" t="n"/>
      <c r="E71" s="18" t="n"/>
      <c r="F71" s="35" t="n"/>
      <c r="G71" s="35" t="n"/>
      <c r="H71" s="35" t="n"/>
      <c r="I71" s="35" t="n"/>
      <c r="J71" s="19" t="n"/>
      <c r="K71" s="21" t="n"/>
      <c r="L71" s="21" t="n"/>
      <c r="M71" s="22">
        <f>IF($A71="","",IFERROR(VLOOKUP($E71,Assumptions!$A$5:$B$8,2,FALSE),""))</f>
        <v/>
      </c>
      <c r="N71" s="23">
        <f>IF(OR($A71="",$F71="",$G71=""),"",IF($G71&lt;$F71,"",ROUND(($G71-$F71)*1440,1)))</f>
        <v/>
      </c>
      <c r="O71" s="23">
        <f>IF(OR($A71="",$F71="",$H71=""),"",IF(OR($H71&lt;$F71,AND($G71&lt;&gt;"",$H71&lt;$G71)),"",ROUND(($H71-$F71)*1440,1)))</f>
        <v/>
      </c>
      <c r="P71" s="24">
        <f>IF(OR($A71="",$F71="",$I71=""),"",IF(OR($I71&lt;$F71,AND($H71&lt;&gt;"",$I71&lt;$H71),AND($G71&lt;&gt;"",$I71&lt;$G71)),"",ROUND(($I71-$F71)*24,2)))</f>
        <v/>
      </c>
      <c r="Q71" s="10">
        <f>IF($A71="","",IF($L71="Canceled","Excluded",IF($F71="","Enter request time",IF(OR(AND($G71&lt;&gt;"",$G71&lt;$F71),AND($H71&lt;&gt;"",$H71&lt;$F71),AND($G71&lt;&gt;"",$H71&lt;&gt;"",$H71&lt;$G71),AND($I71&lt;&gt;"",$I71&lt;$F71),AND($H71&lt;&gt;"",$I71&lt;&gt;"",$I71&lt;$H71),AND($G71&lt;&gt;"",$I71&lt;&gt;"",$I71&lt;$G71)),"Review timestamps",IF($O71="","Awaiting arrival",IF($M71="","Set priority target",IF($O71&lt;=$M71,"Met","Check delay")))))))</f>
        <v/>
      </c>
    </row>
    <row r="72">
      <c r="A72" s="18" t="n"/>
      <c r="B72" s="19" t="n"/>
      <c r="C72" s="19" t="n"/>
      <c r="D72" s="18" t="n"/>
      <c r="E72" s="18" t="n"/>
      <c r="F72" s="35" t="n"/>
      <c r="G72" s="35" t="n"/>
      <c r="H72" s="35" t="n"/>
      <c r="I72" s="35" t="n"/>
      <c r="J72" s="19" t="n"/>
      <c r="K72" s="21" t="n"/>
      <c r="L72" s="21" t="n"/>
      <c r="M72" s="25">
        <f>IF($A72="","",IFERROR(VLOOKUP($E72,Assumptions!$A$5:$B$8,2,FALSE),""))</f>
        <v/>
      </c>
      <c r="N72" s="26">
        <f>IF(OR($A72="",$F72="",$G72=""),"",IF($G72&lt;$F72,"",ROUND(($G72-$F72)*1440,1)))</f>
        <v/>
      </c>
      <c r="O72" s="26">
        <f>IF(OR($A72="",$F72="",$H72=""),"",IF(OR($H72&lt;$F72,AND($G72&lt;&gt;"",$H72&lt;$G72)),"",ROUND(($H72-$F72)*1440,1)))</f>
        <v/>
      </c>
      <c r="P72" s="27">
        <f>IF(OR($A72="",$F72="",$I72=""),"",IF(OR($I72&lt;$F72,AND($H72&lt;&gt;"",$I72&lt;$H72),AND($G72&lt;&gt;"",$I72&lt;$G72)),"",ROUND(($I72-$F72)*24,2)))</f>
        <v/>
      </c>
      <c r="Q72" s="14">
        <f>IF($A72="","",IF($L72="Canceled","Excluded",IF($F72="","Enter request time",IF(OR(AND($G72&lt;&gt;"",$G72&lt;$F72),AND($H72&lt;&gt;"",$H72&lt;$F72),AND($G72&lt;&gt;"",$H72&lt;&gt;"",$H72&lt;$G72),AND($I72&lt;&gt;"",$I72&lt;$F72),AND($H72&lt;&gt;"",$I72&lt;&gt;"",$I72&lt;$H72),AND($G72&lt;&gt;"",$I72&lt;&gt;"",$I72&lt;$G72)),"Review timestamps",IF($O72="","Awaiting arrival",IF($M72="","Set priority target",IF($O72&lt;=$M72,"Met","Check delay")))))))</f>
        <v/>
      </c>
    </row>
    <row r="73">
      <c r="A73" s="18" t="n"/>
      <c r="B73" s="19" t="n"/>
      <c r="C73" s="19" t="n"/>
      <c r="D73" s="18" t="n"/>
      <c r="E73" s="18" t="n"/>
      <c r="F73" s="35" t="n"/>
      <c r="G73" s="35" t="n"/>
      <c r="H73" s="35" t="n"/>
      <c r="I73" s="35" t="n"/>
      <c r="J73" s="19" t="n"/>
      <c r="K73" s="21" t="n"/>
      <c r="L73" s="21" t="n"/>
      <c r="M73" s="22">
        <f>IF($A73="","",IFERROR(VLOOKUP($E73,Assumptions!$A$5:$B$8,2,FALSE),""))</f>
        <v/>
      </c>
      <c r="N73" s="23">
        <f>IF(OR($A73="",$F73="",$G73=""),"",IF($G73&lt;$F73,"",ROUND(($G73-$F73)*1440,1)))</f>
        <v/>
      </c>
      <c r="O73" s="23">
        <f>IF(OR($A73="",$F73="",$H73=""),"",IF(OR($H73&lt;$F73,AND($G73&lt;&gt;"",$H73&lt;$G73)),"",ROUND(($H73-$F73)*1440,1)))</f>
        <v/>
      </c>
      <c r="P73" s="24">
        <f>IF(OR($A73="",$F73="",$I73=""),"",IF(OR($I73&lt;$F73,AND($H73&lt;&gt;"",$I73&lt;$H73),AND($G73&lt;&gt;"",$I73&lt;$G73)),"",ROUND(($I73-$F73)*24,2)))</f>
        <v/>
      </c>
      <c r="Q73" s="10">
        <f>IF($A73="","",IF($L73="Canceled","Excluded",IF($F73="","Enter request time",IF(OR(AND($G73&lt;&gt;"",$G73&lt;$F73),AND($H73&lt;&gt;"",$H73&lt;$F73),AND($G73&lt;&gt;"",$H73&lt;&gt;"",$H73&lt;$G73),AND($I73&lt;&gt;"",$I73&lt;$F73),AND($H73&lt;&gt;"",$I73&lt;&gt;"",$I73&lt;$H73),AND($G73&lt;&gt;"",$I73&lt;&gt;"",$I73&lt;$G73)),"Review timestamps",IF($O73="","Awaiting arrival",IF($M73="","Set priority target",IF($O73&lt;=$M73,"Met","Check delay")))))))</f>
        <v/>
      </c>
    </row>
    <row r="74">
      <c r="A74" s="18" t="n"/>
      <c r="B74" s="19" t="n"/>
      <c r="C74" s="19" t="n"/>
      <c r="D74" s="18" t="n"/>
      <c r="E74" s="18" t="n"/>
      <c r="F74" s="35" t="n"/>
      <c r="G74" s="35" t="n"/>
      <c r="H74" s="35" t="n"/>
      <c r="I74" s="35" t="n"/>
      <c r="J74" s="19" t="n"/>
      <c r="K74" s="21" t="n"/>
      <c r="L74" s="21" t="n"/>
      <c r="M74" s="25">
        <f>IF($A74="","",IFERROR(VLOOKUP($E74,Assumptions!$A$5:$B$8,2,FALSE),""))</f>
        <v/>
      </c>
      <c r="N74" s="26">
        <f>IF(OR($A74="",$F74="",$G74=""),"",IF($G74&lt;$F74,"",ROUND(($G74-$F74)*1440,1)))</f>
        <v/>
      </c>
      <c r="O74" s="26">
        <f>IF(OR($A74="",$F74="",$H74=""),"",IF(OR($H74&lt;$F74,AND($G74&lt;&gt;"",$H74&lt;$G74)),"",ROUND(($H74-$F74)*1440,1)))</f>
        <v/>
      </c>
      <c r="P74" s="27">
        <f>IF(OR($A74="",$F74="",$I74=""),"",IF(OR($I74&lt;$F74,AND($H74&lt;&gt;"",$I74&lt;$H74),AND($G74&lt;&gt;"",$I74&lt;$G74)),"",ROUND(($I74-$F74)*24,2)))</f>
        <v/>
      </c>
      <c r="Q74" s="14">
        <f>IF($A74="","",IF($L74="Canceled","Excluded",IF($F74="","Enter request time",IF(OR(AND($G74&lt;&gt;"",$G74&lt;$F74),AND($H74&lt;&gt;"",$H74&lt;$F74),AND($G74&lt;&gt;"",$H74&lt;&gt;"",$H74&lt;$G74),AND($I74&lt;&gt;"",$I74&lt;$F74),AND($H74&lt;&gt;"",$I74&lt;&gt;"",$I74&lt;$H74),AND($G74&lt;&gt;"",$I74&lt;&gt;"",$I74&lt;$G74)),"Review timestamps",IF($O74="","Awaiting arrival",IF($M74="","Set priority target",IF($O74&lt;=$M74,"Met","Check delay")))))))</f>
        <v/>
      </c>
    </row>
    <row r="75">
      <c r="A75" s="18" t="n"/>
      <c r="B75" s="19" t="n"/>
      <c r="C75" s="19" t="n"/>
      <c r="D75" s="18" t="n"/>
      <c r="E75" s="18" t="n"/>
      <c r="F75" s="35" t="n"/>
      <c r="G75" s="35" t="n"/>
      <c r="H75" s="35" t="n"/>
      <c r="I75" s="35" t="n"/>
      <c r="J75" s="19" t="n"/>
      <c r="K75" s="21" t="n"/>
      <c r="L75" s="21" t="n"/>
      <c r="M75" s="22">
        <f>IF($A75="","",IFERROR(VLOOKUP($E75,Assumptions!$A$5:$B$8,2,FALSE),""))</f>
        <v/>
      </c>
      <c r="N75" s="23">
        <f>IF(OR($A75="",$F75="",$G75=""),"",IF($G75&lt;$F75,"",ROUND(($G75-$F75)*1440,1)))</f>
        <v/>
      </c>
      <c r="O75" s="23">
        <f>IF(OR($A75="",$F75="",$H75=""),"",IF(OR($H75&lt;$F75,AND($G75&lt;&gt;"",$H75&lt;$G75)),"",ROUND(($H75-$F75)*1440,1)))</f>
        <v/>
      </c>
      <c r="P75" s="24">
        <f>IF(OR($A75="",$F75="",$I75=""),"",IF(OR($I75&lt;$F75,AND($H75&lt;&gt;"",$I75&lt;$H75),AND($G75&lt;&gt;"",$I75&lt;$G75)),"",ROUND(($I75-$F75)*24,2)))</f>
        <v/>
      </c>
      <c r="Q75" s="10">
        <f>IF($A75="","",IF($L75="Canceled","Excluded",IF($F75="","Enter request time",IF(OR(AND($G75&lt;&gt;"",$G75&lt;$F75),AND($H75&lt;&gt;"",$H75&lt;$F75),AND($G75&lt;&gt;"",$H75&lt;&gt;"",$H75&lt;$G75),AND($I75&lt;&gt;"",$I75&lt;$F75),AND($H75&lt;&gt;"",$I75&lt;&gt;"",$I75&lt;$H75),AND($G75&lt;&gt;"",$I75&lt;&gt;"",$I75&lt;$G75)),"Review timestamps",IF($O75="","Awaiting arrival",IF($M75="","Set priority target",IF($O75&lt;=$M75,"Met","Check delay")))))))</f>
        <v/>
      </c>
    </row>
    <row r="76">
      <c r="A76" s="18" t="n"/>
      <c r="B76" s="19" t="n"/>
      <c r="C76" s="19" t="n"/>
      <c r="D76" s="18" t="n"/>
      <c r="E76" s="18" t="n"/>
      <c r="F76" s="35" t="n"/>
      <c r="G76" s="35" t="n"/>
      <c r="H76" s="35" t="n"/>
      <c r="I76" s="35" t="n"/>
      <c r="J76" s="19" t="n"/>
      <c r="K76" s="21" t="n"/>
      <c r="L76" s="21" t="n"/>
      <c r="M76" s="25">
        <f>IF($A76="","",IFERROR(VLOOKUP($E76,Assumptions!$A$5:$B$8,2,FALSE),""))</f>
        <v/>
      </c>
      <c r="N76" s="26">
        <f>IF(OR($A76="",$F76="",$G76=""),"",IF($G76&lt;$F76,"",ROUND(($G76-$F76)*1440,1)))</f>
        <v/>
      </c>
      <c r="O76" s="26">
        <f>IF(OR($A76="",$F76="",$H76=""),"",IF(OR($H76&lt;$F76,AND($G76&lt;&gt;"",$H76&lt;$G76)),"",ROUND(($H76-$F76)*1440,1)))</f>
        <v/>
      </c>
      <c r="P76" s="27">
        <f>IF(OR($A76="",$F76="",$I76=""),"",IF(OR($I76&lt;$F76,AND($H76&lt;&gt;"",$I76&lt;$H76),AND($G76&lt;&gt;"",$I76&lt;$G76)),"",ROUND(($I76-$F76)*24,2)))</f>
        <v/>
      </c>
      <c r="Q76" s="14">
        <f>IF($A76="","",IF($L76="Canceled","Excluded",IF($F76="","Enter request time",IF(OR(AND($G76&lt;&gt;"",$G76&lt;$F76),AND($H76&lt;&gt;"",$H76&lt;$F76),AND($G76&lt;&gt;"",$H76&lt;&gt;"",$H76&lt;$G76),AND($I76&lt;&gt;"",$I76&lt;$F76),AND($H76&lt;&gt;"",$I76&lt;&gt;"",$I76&lt;$H76),AND($G76&lt;&gt;"",$I76&lt;&gt;"",$I76&lt;$G76)),"Review timestamps",IF($O76="","Awaiting arrival",IF($M76="","Set priority target",IF($O76&lt;=$M76,"Met","Check delay")))))))</f>
        <v/>
      </c>
    </row>
    <row r="77">
      <c r="A77" s="18" t="n"/>
      <c r="B77" s="19" t="n"/>
      <c r="C77" s="19" t="n"/>
      <c r="D77" s="18" t="n"/>
      <c r="E77" s="18" t="n"/>
      <c r="F77" s="35" t="n"/>
      <c r="G77" s="35" t="n"/>
      <c r="H77" s="35" t="n"/>
      <c r="I77" s="35" t="n"/>
      <c r="J77" s="19" t="n"/>
      <c r="K77" s="21" t="n"/>
      <c r="L77" s="21" t="n"/>
      <c r="M77" s="22">
        <f>IF($A77="","",IFERROR(VLOOKUP($E77,Assumptions!$A$5:$B$8,2,FALSE),""))</f>
        <v/>
      </c>
      <c r="N77" s="23">
        <f>IF(OR($A77="",$F77="",$G77=""),"",IF($G77&lt;$F77,"",ROUND(($G77-$F77)*1440,1)))</f>
        <v/>
      </c>
      <c r="O77" s="23">
        <f>IF(OR($A77="",$F77="",$H77=""),"",IF(OR($H77&lt;$F77,AND($G77&lt;&gt;"",$H77&lt;$G77)),"",ROUND(($H77-$F77)*1440,1)))</f>
        <v/>
      </c>
      <c r="P77" s="24">
        <f>IF(OR($A77="",$F77="",$I77=""),"",IF(OR($I77&lt;$F77,AND($H77&lt;&gt;"",$I77&lt;$H77),AND($G77&lt;&gt;"",$I77&lt;$G77)),"",ROUND(($I77-$F77)*24,2)))</f>
        <v/>
      </c>
      <c r="Q77" s="10">
        <f>IF($A77="","",IF($L77="Canceled","Excluded",IF($F77="","Enter request time",IF(OR(AND($G77&lt;&gt;"",$G77&lt;$F77),AND($H77&lt;&gt;"",$H77&lt;$F77),AND($G77&lt;&gt;"",$H77&lt;&gt;"",$H77&lt;$G77),AND($I77&lt;&gt;"",$I77&lt;$F77),AND($H77&lt;&gt;"",$I77&lt;&gt;"",$I77&lt;$H77),AND($G77&lt;&gt;"",$I77&lt;&gt;"",$I77&lt;$G77)),"Review timestamps",IF($O77="","Awaiting arrival",IF($M77="","Set priority target",IF($O77&lt;=$M77,"Met","Check delay")))))))</f>
        <v/>
      </c>
    </row>
    <row r="78">
      <c r="A78" s="18" t="n"/>
      <c r="B78" s="19" t="n"/>
      <c r="C78" s="19" t="n"/>
      <c r="D78" s="18" t="n"/>
      <c r="E78" s="18" t="n"/>
      <c r="F78" s="35" t="n"/>
      <c r="G78" s="35" t="n"/>
      <c r="H78" s="35" t="n"/>
      <c r="I78" s="35" t="n"/>
      <c r="J78" s="19" t="n"/>
      <c r="K78" s="21" t="n"/>
      <c r="L78" s="21" t="n"/>
      <c r="M78" s="25">
        <f>IF($A78="","",IFERROR(VLOOKUP($E78,Assumptions!$A$5:$B$8,2,FALSE),""))</f>
        <v/>
      </c>
      <c r="N78" s="26">
        <f>IF(OR($A78="",$F78="",$G78=""),"",IF($G78&lt;$F78,"",ROUND(($G78-$F78)*1440,1)))</f>
        <v/>
      </c>
      <c r="O78" s="26">
        <f>IF(OR($A78="",$F78="",$H78=""),"",IF(OR($H78&lt;$F78,AND($G78&lt;&gt;"",$H78&lt;$G78)),"",ROUND(($H78-$F78)*1440,1)))</f>
        <v/>
      </c>
      <c r="P78" s="27">
        <f>IF(OR($A78="",$F78="",$I78=""),"",IF(OR($I78&lt;$F78,AND($H78&lt;&gt;"",$I78&lt;$H78),AND($G78&lt;&gt;"",$I78&lt;$G78)),"",ROUND(($I78-$F78)*24,2)))</f>
        <v/>
      </c>
      <c r="Q78" s="14">
        <f>IF($A78="","",IF($L78="Canceled","Excluded",IF($F78="","Enter request time",IF(OR(AND($G78&lt;&gt;"",$G78&lt;$F78),AND($H78&lt;&gt;"",$H78&lt;$F78),AND($G78&lt;&gt;"",$H78&lt;&gt;"",$H78&lt;$G78),AND($I78&lt;&gt;"",$I78&lt;$F78),AND($H78&lt;&gt;"",$I78&lt;&gt;"",$I78&lt;$H78),AND($G78&lt;&gt;"",$I78&lt;&gt;"",$I78&lt;$G78)),"Review timestamps",IF($O78="","Awaiting arrival",IF($M78="","Set priority target",IF($O78&lt;=$M78,"Met","Check delay")))))))</f>
        <v/>
      </c>
    </row>
    <row r="79">
      <c r="A79" s="18" t="n"/>
      <c r="B79" s="19" t="n"/>
      <c r="C79" s="19" t="n"/>
      <c r="D79" s="18" t="n"/>
      <c r="E79" s="18" t="n"/>
      <c r="F79" s="35" t="n"/>
      <c r="G79" s="35" t="n"/>
      <c r="H79" s="35" t="n"/>
      <c r="I79" s="35" t="n"/>
      <c r="J79" s="19" t="n"/>
      <c r="K79" s="21" t="n"/>
      <c r="L79" s="21" t="n"/>
      <c r="M79" s="22">
        <f>IF($A79="","",IFERROR(VLOOKUP($E79,Assumptions!$A$5:$B$8,2,FALSE),""))</f>
        <v/>
      </c>
      <c r="N79" s="23">
        <f>IF(OR($A79="",$F79="",$G79=""),"",IF($G79&lt;$F79,"",ROUND(($G79-$F79)*1440,1)))</f>
        <v/>
      </c>
      <c r="O79" s="23">
        <f>IF(OR($A79="",$F79="",$H79=""),"",IF(OR($H79&lt;$F79,AND($G79&lt;&gt;"",$H79&lt;$G79)),"",ROUND(($H79-$F79)*1440,1)))</f>
        <v/>
      </c>
      <c r="P79" s="24">
        <f>IF(OR($A79="",$F79="",$I79=""),"",IF(OR($I79&lt;$F79,AND($H79&lt;&gt;"",$I79&lt;$H79),AND($G79&lt;&gt;"",$I79&lt;$G79)),"",ROUND(($I79-$F79)*24,2)))</f>
        <v/>
      </c>
      <c r="Q79" s="10">
        <f>IF($A79="","",IF($L79="Canceled","Excluded",IF($F79="","Enter request time",IF(OR(AND($G79&lt;&gt;"",$G79&lt;$F79),AND($H79&lt;&gt;"",$H79&lt;$F79),AND($G79&lt;&gt;"",$H79&lt;&gt;"",$H79&lt;$G79),AND($I79&lt;&gt;"",$I79&lt;$F79),AND($H79&lt;&gt;"",$I79&lt;&gt;"",$I79&lt;$H79),AND($G79&lt;&gt;"",$I79&lt;&gt;"",$I79&lt;$G79)),"Review timestamps",IF($O79="","Awaiting arrival",IF($M79="","Set priority target",IF($O79&lt;=$M79,"Met","Check delay")))))))</f>
        <v/>
      </c>
    </row>
    <row r="80">
      <c r="A80" s="18" t="n"/>
      <c r="B80" s="19" t="n"/>
      <c r="C80" s="19" t="n"/>
      <c r="D80" s="18" t="n"/>
      <c r="E80" s="18" t="n"/>
      <c r="F80" s="35" t="n"/>
      <c r="G80" s="35" t="n"/>
      <c r="H80" s="35" t="n"/>
      <c r="I80" s="35" t="n"/>
      <c r="J80" s="19" t="n"/>
      <c r="K80" s="21" t="n"/>
      <c r="L80" s="21" t="n"/>
      <c r="M80" s="25">
        <f>IF($A80="","",IFERROR(VLOOKUP($E80,Assumptions!$A$5:$B$8,2,FALSE),""))</f>
        <v/>
      </c>
      <c r="N80" s="26">
        <f>IF(OR($A80="",$F80="",$G80=""),"",IF($G80&lt;$F80,"",ROUND(($G80-$F80)*1440,1)))</f>
        <v/>
      </c>
      <c r="O80" s="26">
        <f>IF(OR($A80="",$F80="",$H80=""),"",IF(OR($H80&lt;$F80,AND($G80&lt;&gt;"",$H80&lt;$G80)),"",ROUND(($H80-$F80)*1440,1)))</f>
        <v/>
      </c>
      <c r="P80" s="27">
        <f>IF(OR($A80="",$F80="",$I80=""),"",IF(OR($I80&lt;$F80,AND($H80&lt;&gt;"",$I80&lt;$H80),AND($G80&lt;&gt;"",$I80&lt;$G80)),"",ROUND(($I80-$F80)*24,2)))</f>
        <v/>
      </c>
      <c r="Q80" s="14">
        <f>IF($A80="","",IF($L80="Canceled","Excluded",IF($F80="","Enter request time",IF(OR(AND($G80&lt;&gt;"",$G80&lt;$F80),AND($H80&lt;&gt;"",$H80&lt;$F80),AND($G80&lt;&gt;"",$H80&lt;&gt;"",$H80&lt;$G80),AND($I80&lt;&gt;"",$I80&lt;$F80),AND($H80&lt;&gt;"",$I80&lt;&gt;"",$I80&lt;$H80),AND($G80&lt;&gt;"",$I80&lt;&gt;"",$I80&lt;$G80)),"Review timestamps",IF($O80="","Awaiting arrival",IF($M80="","Set priority target",IF($O80&lt;=$M80,"Met","Check delay")))))))</f>
        <v/>
      </c>
    </row>
    <row r="81">
      <c r="A81" s="18" t="n"/>
      <c r="B81" s="19" t="n"/>
      <c r="C81" s="19" t="n"/>
      <c r="D81" s="18" t="n"/>
      <c r="E81" s="18" t="n"/>
      <c r="F81" s="35" t="n"/>
      <c r="G81" s="35" t="n"/>
      <c r="H81" s="35" t="n"/>
      <c r="I81" s="35" t="n"/>
      <c r="J81" s="19" t="n"/>
      <c r="K81" s="21" t="n"/>
      <c r="L81" s="21" t="n"/>
      <c r="M81" s="22">
        <f>IF($A81="","",IFERROR(VLOOKUP($E81,Assumptions!$A$5:$B$8,2,FALSE),""))</f>
        <v/>
      </c>
      <c r="N81" s="23">
        <f>IF(OR($A81="",$F81="",$G81=""),"",IF($G81&lt;$F81,"",ROUND(($G81-$F81)*1440,1)))</f>
        <v/>
      </c>
      <c r="O81" s="23">
        <f>IF(OR($A81="",$F81="",$H81=""),"",IF(OR($H81&lt;$F81,AND($G81&lt;&gt;"",$H81&lt;$G81)),"",ROUND(($H81-$F81)*1440,1)))</f>
        <v/>
      </c>
      <c r="P81" s="24">
        <f>IF(OR($A81="",$F81="",$I81=""),"",IF(OR($I81&lt;$F81,AND($H81&lt;&gt;"",$I81&lt;$H81),AND($G81&lt;&gt;"",$I81&lt;$G81)),"",ROUND(($I81-$F81)*24,2)))</f>
        <v/>
      </c>
      <c r="Q81" s="10">
        <f>IF($A81="","",IF($L81="Canceled","Excluded",IF($F81="","Enter request time",IF(OR(AND($G81&lt;&gt;"",$G81&lt;$F81),AND($H81&lt;&gt;"",$H81&lt;$F81),AND($G81&lt;&gt;"",$H81&lt;&gt;"",$H81&lt;$G81),AND($I81&lt;&gt;"",$I81&lt;$F81),AND($H81&lt;&gt;"",$I81&lt;&gt;"",$I81&lt;$H81),AND($G81&lt;&gt;"",$I81&lt;&gt;"",$I81&lt;$G81)),"Review timestamps",IF($O81="","Awaiting arrival",IF($M81="","Set priority target",IF($O81&lt;=$M81,"Met","Check delay")))))))</f>
        <v/>
      </c>
    </row>
    <row r="82">
      <c r="A82" s="18" t="n"/>
      <c r="B82" s="19" t="n"/>
      <c r="C82" s="19" t="n"/>
      <c r="D82" s="18" t="n"/>
      <c r="E82" s="18" t="n"/>
      <c r="F82" s="35" t="n"/>
      <c r="G82" s="35" t="n"/>
      <c r="H82" s="35" t="n"/>
      <c r="I82" s="35" t="n"/>
      <c r="J82" s="19" t="n"/>
      <c r="K82" s="21" t="n"/>
      <c r="L82" s="21" t="n"/>
      <c r="M82" s="25">
        <f>IF($A82="","",IFERROR(VLOOKUP($E82,Assumptions!$A$5:$B$8,2,FALSE),""))</f>
        <v/>
      </c>
      <c r="N82" s="26">
        <f>IF(OR($A82="",$F82="",$G82=""),"",IF($G82&lt;$F82,"",ROUND(($G82-$F82)*1440,1)))</f>
        <v/>
      </c>
      <c r="O82" s="26">
        <f>IF(OR($A82="",$F82="",$H82=""),"",IF(OR($H82&lt;$F82,AND($G82&lt;&gt;"",$H82&lt;$G82)),"",ROUND(($H82-$F82)*1440,1)))</f>
        <v/>
      </c>
      <c r="P82" s="27">
        <f>IF(OR($A82="",$F82="",$I82=""),"",IF(OR($I82&lt;$F82,AND($H82&lt;&gt;"",$I82&lt;$H82),AND($G82&lt;&gt;"",$I82&lt;$G82)),"",ROUND(($I82-$F82)*24,2)))</f>
        <v/>
      </c>
      <c r="Q82" s="14">
        <f>IF($A82="","",IF($L82="Canceled","Excluded",IF($F82="","Enter request time",IF(OR(AND($G82&lt;&gt;"",$G82&lt;$F82),AND($H82&lt;&gt;"",$H82&lt;$F82),AND($G82&lt;&gt;"",$H82&lt;&gt;"",$H82&lt;$G82),AND($I82&lt;&gt;"",$I82&lt;$F82),AND($H82&lt;&gt;"",$I82&lt;&gt;"",$I82&lt;$H82),AND($G82&lt;&gt;"",$I82&lt;&gt;"",$I82&lt;$G82)),"Review timestamps",IF($O82="","Awaiting arrival",IF($M82="","Set priority target",IF($O82&lt;=$M82,"Met","Check delay")))))))</f>
        <v/>
      </c>
    </row>
    <row r="83">
      <c r="A83" s="18" t="n"/>
      <c r="B83" s="19" t="n"/>
      <c r="C83" s="19" t="n"/>
      <c r="D83" s="18" t="n"/>
      <c r="E83" s="18" t="n"/>
      <c r="F83" s="35" t="n"/>
      <c r="G83" s="35" t="n"/>
      <c r="H83" s="35" t="n"/>
      <c r="I83" s="35" t="n"/>
      <c r="J83" s="19" t="n"/>
      <c r="K83" s="21" t="n"/>
      <c r="L83" s="21" t="n"/>
      <c r="M83" s="22">
        <f>IF($A83="","",IFERROR(VLOOKUP($E83,Assumptions!$A$5:$B$8,2,FALSE),""))</f>
        <v/>
      </c>
      <c r="N83" s="23">
        <f>IF(OR($A83="",$F83="",$G83=""),"",IF($G83&lt;$F83,"",ROUND(($G83-$F83)*1440,1)))</f>
        <v/>
      </c>
      <c r="O83" s="23">
        <f>IF(OR($A83="",$F83="",$H83=""),"",IF(OR($H83&lt;$F83,AND($G83&lt;&gt;"",$H83&lt;$G83)),"",ROUND(($H83-$F83)*1440,1)))</f>
        <v/>
      </c>
      <c r="P83" s="24">
        <f>IF(OR($A83="",$F83="",$I83=""),"",IF(OR($I83&lt;$F83,AND($H83&lt;&gt;"",$I83&lt;$H83),AND($G83&lt;&gt;"",$I83&lt;$G83)),"",ROUND(($I83-$F83)*24,2)))</f>
        <v/>
      </c>
      <c r="Q83" s="10">
        <f>IF($A83="","",IF($L83="Canceled","Excluded",IF($F83="","Enter request time",IF(OR(AND($G83&lt;&gt;"",$G83&lt;$F83),AND($H83&lt;&gt;"",$H83&lt;$F83),AND($G83&lt;&gt;"",$H83&lt;&gt;"",$H83&lt;$G83),AND($I83&lt;&gt;"",$I83&lt;$F83),AND($H83&lt;&gt;"",$I83&lt;&gt;"",$I83&lt;$H83),AND($G83&lt;&gt;"",$I83&lt;&gt;"",$I83&lt;$G83)),"Review timestamps",IF($O83="","Awaiting arrival",IF($M83="","Set priority target",IF($O83&lt;=$M83,"Met","Check delay")))))))</f>
        <v/>
      </c>
    </row>
    <row r="84">
      <c r="A84" s="18" t="n"/>
      <c r="B84" s="19" t="n"/>
      <c r="C84" s="19" t="n"/>
      <c r="D84" s="18" t="n"/>
      <c r="E84" s="18" t="n"/>
      <c r="F84" s="35" t="n"/>
      <c r="G84" s="35" t="n"/>
      <c r="H84" s="35" t="n"/>
      <c r="I84" s="35" t="n"/>
      <c r="J84" s="19" t="n"/>
      <c r="K84" s="21" t="n"/>
      <c r="L84" s="21" t="n"/>
      <c r="M84" s="25">
        <f>IF($A84="","",IFERROR(VLOOKUP($E84,Assumptions!$A$5:$B$8,2,FALSE),""))</f>
        <v/>
      </c>
      <c r="N84" s="26">
        <f>IF(OR($A84="",$F84="",$G84=""),"",IF($G84&lt;$F84,"",ROUND(($G84-$F84)*1440,1)))</f>
        <v/>
      </c>
      <c r="O84" s="26">
        <f>IF(OR($A84="",$F84="",$H84=""),"",IF(OR($H84&lt;$F84,AND($G84&lt;&gt;"",$H84&lt;$G84)),"",ROUND(($H84-$F84)*1440,1)))</f>
        <v/>
      </c>
      <c r="P84" s="27">
        <f>IF(OR($A84="",$F84="",$I84=""),"",IF(OR($I84&lt;$F84,AND($H84&lt;&gt;"",$I84&lt;$H84),AND($G84&lt;&gt;"",$I84&lt;$G84)),"",ROUND(($I84-$F84)*24,2)))</f>
        <v/>
      </c>
      <c r="Q84" s="14">
        <f>IF($A84="","",IF($L84="Canceled","Excluded",IF($F84="","Enter request time",IF(OR(AND($G84&lt;&gt;"",$G84&lt;$F84),AND($H84&lt;&gt;"",$H84&lt;$F84),AND($G84&lt;&gt;"",$H84&lt;&gt;"",$H84&lt;$G84),AND($I84&lt;&gt;"",$I84&lt;$F84),AND($H84&lt;&gt;"",$I84&lt;&gt;"",$I84&lt;$H84),AND($G84&lt;&gt;"",$I84&lt;&gt;"",$I84&lt;$G84)),"Review timestamps",IF($O84="","Awaiting arrival",IF($M84="","Set priority target",IF($O84&lt;=$M84,"Met","Check delay")))))))</f>
        <v/>
      </c>
    </row>
    <row r="85">
      <c r="A85" s="18" t="n"/>
      <c r="B85" s="19" t="n"/>
      <c r="C85" s="19" t="n"/>
      <c r="D85" s="18" t="n"/>
      <c r="E85" s="18" t="n"/>
      <c r="F85" s="35" t="n"/>
      <c r="G85" s="35" t="n"/>
      <c r="H85" s="35" t="n"/>
      <c r="I85" s="35" t="n"/>
      <c r="J85" s="19" t="n"/>
      <c r="K85" s="21" t="n"/>
      <c r="L85" s="21" t="n"/>
      <c r="M85" s="22">
        <f>IF($A85="","",IFERROR(VLOOKUP($E85,Assumptions!$A$5:$B$8,2,FALSE),""))</f>
        <v/>
      </c>
      <c r="N85" s="23">
        <f>IF(OR($A85="",$F85="",$G85=""),"",IF($G85&lt;$F85,"",ROUND(($G85-$F85)*1440,1)))</f>
        <v/>
      </c>
      <c r="O85" s="23">
        <f>IF(OR($A85="",$F85="",$H85=""),"",IF(OR($H85&lt;$F85,AND($G85&lt;&gt;"",$H85&lt;$G85)),"",ROUND(($H85-$F85)*1440,1)))</f>
        <v/>
      </c>
      <c r="P85" s="24">
        <f>IF(OR($A85="",$F85="",$I85=""),"",IF(OR($I85&lt;$F85,AND($H85&lt;&gt;"",$I85&lt;$H85),AND($G85&lt;&gt;"",$I85&lt;$G85)),"",ROUND(($I85-$F85)*24,2)))</f>
        <v/>
      </c>
      <c r="Q85" s="10">
        <f>IF($A85="","",IF($L85="Canceled","Excluded",IF($F85="","Enter request time",IF(OR(AND($G85&lt;&gt;"",$G85&lt;$F85),AND($H85&lt;&gt;"",$H85&lt;$F85),AND($G85&lt;&gt;"",$H85&lt;&gt;"",$H85&lt;$G85),AND($I85&lt;&gt;"",$I85&lt;$F85),AND($H85&lt;&gt;"",$I85&lt;&gt;"",$I85&lt;$H85),AND($G85&lt;&gt;"",$I85&lt;&gt;"",$I85&lt;$G85)),"Review timestamps",IF($O85="","Awaiting arrival",IF($M85="","Set priority target",IF($O85&lt;=$M85,"Met","Check delay")))))))</f>
        <v/>
      </c>
    </row>
    <row r="86">
      <c r="A86" s="18" t="n"/>
      <c r="B86" s="19" t="n"/>
      <c r="C86" s="19" t="n"/>
      <c r="D86" s="18" t="n"/>
      <c r="E86" s="18" t="n"/>
      <c r="F86" s="35" t="n"/>
      <c r="G86" s="35" t="n"/>
      <c r="H86" s="35" t="n"/>
      <c r="I86" s="35" t="n"/>
      <c r="J86" s="19" t="n"/>
      <c r="K86" s="21" t="n"/>
      <c r="L86" s="21" t="n"/>
      <c r="M86" s="25">
        <f>IF($A86="","",IFERROR(VLOOKUP($E86,Assumptions!$A$5:$B$8,2,FALSE),""))</f>
        <v/>
      </c>
      <c r="N86" s="26">
        <f>IF(OR($A86="",$F86="",$G86=""),"",IF($G86&lt;$F86,"",ROUND(($G86-$F86)*1440,1)))</f>
        <v/>
      </c>
      <c r="O86" s="26">
        <f>IF(OR($A86="",$F86="",$H86=""),"",IF(OR($H86&lt;$F86,AND($G86&lt;&gt;"",$H86&lt;$G86)),"",ROUND(($H86-$F86)*1440,1)))</f>
        <v/>
      </c>
      <c r="P86" s="27">
        <f>IF(OR($A86="",$F86="",$I86=""),"",IF(OR($I86&lt;$F86,AND($H86&lt;&gt;"",$I86&lt;$H86),AND($G86&lt;&gt;"",$I86&lt;$G86)),"",ROUND(($I86-$F86)*24,2)))</f>
        <v/>
      </c>
      <c r="Q86" s="14">
        <f>IF($A86="","",IF($L86="Canceled","Excluded",IF($F86="","Enter request time",IF(OR(AND($G86&lt;&gt;"",$G86&lt;$F86),AND($H86&lt;&gt;"",$H86&lt;$F86),AND($G86&lt;&gt;"",$H86&lt;&gt;"",$H86&lt;$G86),AND($I86&lt;&gt;"",$I86&lt;$F86),AND($H86&lt;&gt;"",$I86&lt;&gt;"",$I86&lt;$H86),AND($G86&lt;&gt;"",$I86&lt;&gt;"",$I86&lt;$G86)),"Review timestamps",IF($O86="","Awaiting arrival",IF($M86="","Set priority target",IF($O86&lt;=$M86,"Met","Check delay")))))))</f>
        <v/>
      </c>
    </row>
    <row r="87">
      <c r="A87" s="18" t="n"/>
      <c r="B87" s="19" t="n"/>
      <c r="C87" s="19" t="n"/>
      <c r="D87" s="18" t="n"/>
      <c r="E87" s="18" t="n"/>
      <c r="F87" s="35" t="n"/>
      <c r="G87" s="35" t="n"/>
      <c r="H87" s="35" t="n"/>
      <c r="I87" s="35" t="n"/>
      <c r="J87" s="19" t="n"/>
      <c r="K87" s="21" t="n"/>
      <c r="L87" s="21" t="n"/>
      <c r="M87" s="22">
        <f>IF($A87="","",IFERROR(VLOOKUP($E87,Assumptions!$A$5:$B$8,2,FALSE),""))</f>
        <v/>
      </c>
      <c r="N87" s="23">
        <f>IF(OR($A87="",$F87="",$G87=""),"",IF($G87&lt;$F87,"",ROUND(($G87-$F87)*1440,1)))</f>
        <v/>
      </c>
      <c r="O87" s="23">
        <f>IF(OR($A87="",$F87="",$H87=""),"",IF(OR($H87&lt;$F87,AND($G87&lt;&gt;"",$H87&lt;$G87)),"",ROUND(($H87-$F87)*1440,1)))</f>
        <v/>
      </c>
      <c r="P87" s="24">
        <f>IF(OR($A87="",$F87="",$I87=""),"",IF(OR($I87&lt;$F87,AND($H87&lt;&gt;"",$I87&lt;$H87),AND($G87&lt;&gt;"",$I87&lt;$G87)),"",ROUND(($I87-$F87)*24,2)))</f>
        <v/>
      </c>
      <c r="Q87" s="10">
        <f>IF($A87="","",IF($L87="Canceled","Excluded",IF($F87="","Enter request time",IF(OR(AND($G87&lt;&gt;"",$G87&lt;$F87),AND($H87&lt;&gt;"",$H87&lt;$F87),AND($G87&lt;&gt;"",$H87&lt;&gt;"",$H87&lt;$G87),AND($I87&lt;&gt;"",$I87&lt;$F87),AND($H87&lt;&gt;"",$I87&lt;&gt;"",$I87&lt;$H87),AND($G87&lt;&gt;"",$I87&lt;&gt;"",$I87&lt;$G87)),"Review timestamps",IF($O87="","Awaiting arrival",IF($M87="","Set priority target",IF($O87&lt;=$M87,"Met","Check delay")))))))</f>
        <v/>
      </c>
    </row>
    <row r="88">
      <c r="A88" s="18" t="n"/>
      <c r="B88" s="19" t="n"/>
      <c r="C88" s="19" t="n"/>
      <c r="D88" s="18" t="n"/>
      <c r="E88" s="18" t="n"/>
      <c r="F88" s="35" t="n"/>
      <c r="G88" s="35" t="n"/>
      <c r="H88" s="35" t="n"/>
      <c r="I88" s="35" t="n"/>
      <c r="J88" s="19" t="n"/>
      <c r="K88" s="21" t="n"/>
      <c r="L88" s="21" t="n"/>
      <c r="M88" s="25">
        <f>IF($A88="","",IFERROR(VLOOKUP($E88,Assumptions!$A$5:$B$8,2,FALSE),""))</f>
        <v/>
      </c>
      <c r="N88" s="26">
        <f>IF(OR($A88="",$F88="",$G88=""),"",IF($G88&lt;$F88,"",ROUND(($G88-$F88)*1440,1)))</f>
        <v/>
      </c>
      <c r="O88" s="26">
        <f>IF(OR($A88="",$F88="",$H88=""),"",IF(OR($H88&lt;$F88,AND($G88&lt;&gt;"",$H88&lt;$G88)),"",ROUND(($H88-$F88)*1440,1)))</f>
        <v/>
      </c>
      <c r="P88" s="27">
        <f>IF(OR($A88="",$F88="",$I88=""),"",IF(OR($I88&lt;$F88,AND($H88&lt;&gt;"",$I88&lt;$H88),AND($G88&lt;&gt;"",$I88&lt;$G88)),"",ROUND(($I88-$F88)*24,2)))</f>
        <v/>
      </c>
      <c r="Q88" s="14">
        <f>IF($A88="","",IF($L88="Canceled","Excluded",IF($F88="","Enter request time",IF(OR(AND($G88&lt;&gt;"",$G88&lt;$F88),AND($H88&lt;&gt;"",$H88&lt;$F88),AND($G88&lt;&gt;"",$H88&lt;&gt;"",$H88&lt;$G88),AND($I88&lt;&gt;"",$I88&lt;$F88),AND($H88&lt;&gt;"",$I88&lt;&gt;"",$I88&lt;$H88),AND($G88&lt;&gt;"",$I88&lt;&gt;"",$I88&lt;$G88)),"Review timestamps",IF($O88="","Awaiting arrival",IF($M88="","Set priority target",IF($O88&lt;=$M88,"Met","Check delay")))))))</f>
        <v/>
      </c>
    </row>
    <row r="89">
      <c r="A89" s="18" t="n"/>
      <c r="B89" s="19" t="n"/>
      <c r="C89" s="19" t="n"/>
      <c r="D89" s="18" t="n"/>
      <c r="E89" s="18" t="n"/>
      <c r="F89" s="35" t="n"/>
      <c r="G89" s="35" t="n"/>
      <c r="H89" s="35" t="n"/>
      <c r="I89" s="35" t="n"/>
      <c r="J89" s="19" t="n"/>
      <c r="K89" s="21" t="n"/>
      <c r="L89" s="21" t="n"/>
      <c r="M89" s="22">
        <f>IF($A89="","",IFERROR(VLOOKUP($E89,Assumptions!$A$5:$B$8,2,FALSE),""))</f>
        <v/>
      </c>
      <c r="N89" s="23">
        <f>IF(OR($A89="",$F89="",$G89=""),"",IF($G89&lt;$F89,"",ROUND(($G89-$F89)*1440,1)))</f>
        <v/>
      </c>
      <c r="O89" s="23">
        <f>IF(OR($A89="",$F89="",$H89=""),"",IF(OR($H89&lt;$F89,AND($G89&lt;&gt;"",$H89&lt;$G89)),"",ROUND(($H89-$F89)*1440,1)))</f>
        <v/>
      </c>
      <c r="P89" s="24">
        <f>IF(OR($A89="",$F89="",$I89=""),"",IF(OR($I89&lt;$F89,AND($H89&lt;&gt;"",$I89&lt;$H89),AND($G89&lt;&gt;"",$I89&lt;$G89)),"",ROUND(($I89-$F89)*24,2)))</f>
        <v/>
      </c>
      <c r="Q89" s="10">
        <f>IF($A89="","",IF($L89="Canceled","Excluded",IF($F89="","Enter request time",IF(OR(AND($G89&lt;&gt;"",$G89&lt;$F89),AND($H89&lt;&gt;"",$H89&lt;$F89),AND($G89&lt;&gt;"",$H89&lt;&gt;"",$H89&lt;$G89),AND($I89&lt;&gt;"",$I89&lt;$F89),AND($H89&lt;&gt;"",$I89&lt;&gt;"",$I89&lt;$H89),AND($G89&lt;&gt;"",$I89&lt;&gt;"",$I89&lt;$G89)),"Review timestamps",IF($O89="","Awaiting arrival",IF($M89="","Set priority target",IF($O89&lt;=$M89,"Met","Check delay")))))))</f>
        <v/>
      </c>
    </row>
    <row r="90">
      <c r="A90" s="18" t="n"/>
      <c r="B90" s="19" t="n"/>
      <c r="C90" s="19" t="n"/>
      <c r="D90" s="18" t="n"/>
      <c r="E90" s="18" t="n"/>
      <c r="F90" s="35" t="n"/>
      <c r="G90" s="35" t="n"/>
      <c r="H90" s="35" t="n"/>
      <c r="I90" s="35" t="n"/>
      <c r="J90" s="19" t="n"/>
      <c r="K90" s="21" t="n"/>
      <c r="L90" s="21" t="n"/>
      <c r="M90" s="25">
        <f>IF($A90="","",IFERROR(VLOOKUP($E90,Assumptions!$A$5:$B$8,2,FALSE),""))</f>
        <v/>
      </c>
      <c r="N90" s="26">
        <f>IF(OR($A90="",$F90="",$G90=""),"",IF($G90&lt;$F90,"",ROUND(($G90-$F90)*1440,1)))</f>
        <v/>
      </c>
      <c r="O90" s="26">
        <f>IF(OR($A90="",$F90="",$H90=""),"",IF(OR($H90&lt;$F90,AND($G90&lt;&gt;"",$H90&lt;$G90)),"",ROUND(($H90-$F90)*1440,1)))</f>
        <v/>
      </c>
      <c r="P90" s="27">
        <f>IF(OR($A90="",$F90="",$I90=""),"",IF(OR($I90&lt;$F90,AND($H90&lt;&gt;"",$I90&lt;$H90),AND($G90&lt;&gt;"",$I90&lt;$G90)),"",ROUND(($I90-$F90)*24,2)))</f>
        <v/>
      </c>
      <c r="Q90" s="14">
        <f>IF($A90="","",IF($L90="Canceled","Excluded",IF($F90="","Enter request time",IF(OR(AND($G90&lt;&gt;"",$G90&lt;$F90),AND($H90&lt;&gt;"",$H90&lt;$F90),AND($G90&lt;&gt;"",$H90&lt;&gt;"",$H90&lt;$G90),AND($I90&lt;&gt;"",$I90&lt;$F90),AND($H90&lt;&gt;"",$I90&lt;&gt;"",$I90&lt;$H90),AND($G90&lt;&gt;"",$I90&lt;&gt;"",$I90&lt;$G90)),"Review timestamps",IF($O90="","Awaiting arrival",IF($M90="","Set priority target",IF($O90&lt;=$M90,"Met","Check delay")))))))</f>
        <v/>
      </c>
    </row>
    <row r="91">
      <c r="A91" s="18" t="n"/>
      <c r="B91" s="19" t="n"/>
      <c r="C91" s="19" t="n"/>
      <c r="D91" s="18" t="n"/>
      <c r="E91" s="18" t="n"/>
      <c r="F91" s="35" t="n"/>
      <c r="G91" s="35" t="n"/>
      <c r="H91" s="35" t="n"/>
      <c r="I91" s="35" t="n"/>
      <c r="J91" s="19" t="n"/>
      <c r="K91" s="21" t="n"/>
      <c r="L91" s="21" t="n"/>
      <c r="M91" s="22">
        <f>IF($A91="","",IFERROR(VLOOKUP($E91,Assumptions!$A$5:$B$8,2,FALSE),""))</f>
        <v/>
      </c>
      <c r="N91" s="23">
        <f>IF(OR($A91="",$F91="",$G91=""),"",IF($G91&lt;$F91,"",ROUND(($G91-$F91)*1440,1)))</f>
        <v/>
      </c>
      <c r="O91" s="23">
        <f>IF(OR($A91="",$F91="",$H91=""),"",IF(OR($H91&lt;$F91,AND($G91&lt;&gt;"",$H91&lt;$G91)),"",ROUND(($H91-$F91)*1440,1)))</f>
        <v/>
      </c>
      <c r="P91" s="24">
        <f>IF(OR($A91="",$F91="",$I91=""),"",IF(OR($I91&lt;$F91,AND($H91&lt;&gt;"",$I91&lt;$H91),AND($G91&lt;&gt;"",$I91&lt;$G91)),"",ROUND(($I91-$F91)*24,2)))</f>
        <v/>
      </c>
      <c r="Q91" s="10">
        <f>IF($A91="","",IF($L91="Canceled","Excluded",IF($F91="","Enter request time",IF(OR(AND($G91&lt;&gt;"",$G91&lt;$F91),AND($H91&lt;&gt;"",$H91&lt;$F91),AND($G91&lt;&gt;"",$H91&lt;&gt;"",$H91&lt;$G91),AND($I91&lt;&gt;"",$I91&lt;$F91),AND($H91&lt;&gt;"",$I91&lt;&gt;"",$I91&lt;$H91),AND($G91&lt;&gt;"",$I91&lt;&gt;"",$I91&lt;$G91)),"Review timestamps",IF($O91="","Awaiting arrival",IF($M91="","Set priority target",IF($O91&lt;=$M91,"Met","Check delay")))))))</f>
        <v/>
      </c>
    </row>
    <row r="92">
      <c r="A92" s="18" t="n"/>
      <c r="B92" s="19" t="n"/>
      <c r="C92" s="19" t="n"/>
      <c r="D92" s="18" t="n"/>
      <c r="E92" s="18" t="n"/>
      <c r="F92" s="35" t="n"/>
      <c r="G92" s="35" t="n"/>
      <c r="H92" s="35" t="n"/>
      <c r="I92" s="35" t="n"/>
      <c r="J92" s="19" t="n"/>
      <c r="K92" s="21" t="n"/>
      <c r="L92" s="21" t="n"/>
      <c r="M92" s="25">
        <f>IF($A92="","",IFERROR(VLOOKUP($E92,Assumptions!$A$5:$B$8,2,FALSE),""))</f>
        <v/>
      </c>
      <c r="N92" s="26">
        <f>IF(OR($A92="",$F92="",$G92=""),"",IF($G92&lt;$F92,"",ROUND(($G92-$F92)*1440,1)))</f>
        <v/>
      </c>
      <c r="O92" s="26">
        <f>IF(OR($A92="",$F92="",$H92=""),"",IF(OR($H92&lt;$F92,AND($G92&lt;&gt;"",$H92&lt;$G92)),"",ROUND(($H92-$F92)*1440,1)))</f>
        <v/>
      </c>
      <c r="P92" s="27">
        <f>IF(OR($A92="",$F92="",$I92=""),"",IF(OR($I92&lt;$F92,AND($H92&lt;&gt;"",$I92&lt;$H92),AND($G92&lt;&gt;"",$I92&lt;$G92)),"",ROUND(($I92-$F92)*24,2)))</f>
        <v/>
      </c>
      <c r="Q92" s="14">
        <f>IF($A92="","",IF($L92="Canceled","Excluded",IF($F92="","Enter request time",IF(OR(AND($G92&lt;&gt;"",$G92&lt;$F92),AND($H92&lt;&gt;"",$H92&lt;$F92),AND($G92&lt;&gt;"",$H92&lt;&gt;"",$H92&lt;$G92),AND($I92&lt;&gt;"",$I92&lt;$F92),AND($H92&lt;&gt;"",$I92&lt;&gt;"",$I92&lt;$H92),AND($G92&lt;&gt;"",$I92&lt;&gt;"",$I92&lt;$G92)),"Review timestamps",IF($O92="","Awaiting arrival",IF($M92="","Set priority target",IF($O92&lt;=$M92,"Met","Check delay")))))))</f>
        <v/>
      </c>
    </row>
    <row r="93">
      <c r="A93" s="18" t="n"/>
      <c r="B93" s="19" t="n"/>
      <c r="C93" s="19" t="n"/>
      <c r="D93" s="18" t="n"/>
      <c r="E93" s="18" t="n"/>
      <c r="F93" s="35" t="n"/>
      <c r="G93" s="35" t="n"/>
      <c r="H93" s="35" t="n"/>
      <c r="I93" s="35" t="n"/>
      <c r="J93" s="19" t="n"/>
      <c r="K93" s="21" t="n"/>
      <c r="L93" s="21" t="n"/>
      <c r="M93" s="22">
        <f>IF($A93="","",IFERROR(VLOOKUP($E93,Assumptions!$A$5:$B$8,2,FALSE),""))</f>
        <v/>
      </c>
      <c r="N93" s="23">
        <f>IF(OR($A93="",$F93="",$G93=""),"",IF($G93&lt;$F93,"",ROUND(($G93-$F93)*1440,1)))</f>
        <v/>
      </c>
      <c r="O93" s="23">
        <f>IF(OR($A93="",$F93="",$H93=""),"",IF(OR($H93&lt;$F93,AND($G93&lt;&gt;"",$H93&lt;$G93)),"",ROUND(($H93-$F93)*1440,1)))</f>
        <v/>
      </c>
      <c r="P93" s="24">
        <f>IF(OR($A93="",$F93="",$I93=""),"",IF(OR($I93&lt;$F93,AND($H93&lt;&gt;"",$I93&lt;$H93),AND($G93&lt;&gt;"",$I93&lt;$G93)),"",ROUND(($I93-$F93)*24,2)))</f>
        <v/>
      </c>
      <c r="Q93" s="10">
        <f>IF($A93="","",IF($L93="Canceled","Excluded",IF($F93="","Enter request time",IF(OR(AND($G93&lt;&gt;"",$G93&lt;$F93),AND($H93&lt;&gt;"",$H93&lt;$F93),AND($G93&lt;&gt;"",$H93&lt;&gt;"",$H93&lt;$G93),AND($I93&lt;&gt;"",$I93&lt;$F93),AND($H93&lt;&gt;"",$I93&lt;&gt;"",$I93&lt;$H93),AND($G93&lt;&gt;"",$I93&lt;&gt;"",$I93&lt;$G93)),"Review timestamps",IF($O93="","Awaiting arrival",IF($M93="","Set priority target",IF($O93&lt;=$M93,"Met","Check delay")))))))</f>
        <v/>
      </c>
    </row>
    <row r="94">
      <c r="A94" s="18" t="n"/>
      <c r="B94" s="19" t="n"/>
      <c r="C94" s="19" t="n"/>
      <c r="D94" s="18" t="n"/>
      <c r="E94" s="18" t="n"/>
      <c r="F94" s="35" t="n"/>
      <c r="G94" s="35" t="n"/>
      <c r="H94" s="35" t="n"/>
      <c r="I94" s="35" t="n"/>
      <c r="J94" s="19" t="n"/>
      <c r="K94" s="21" t="n"/>
      <c r="L94" s="21" t="n"/>
      <c r="M94" s="25">
        <f>IF($A94="","",IFERROR(VLOOKUP($E94,Assumptions!$A$5:$B$8,2,FALSE),""))</f>
        <v/>
      </c>
      <c r="N94" s="26">
        <f>IF(OR($A94="",$F94="",$G94=""),"",IF($G94&lt;$F94,"",ROUND(($G94-$F94)*1440,1)))</f>
        <v/>
      </c>
      <c r="O94" s="26">
        <f>IF(OR($A94="",$F94="",$H94=""),"",IF(OR($H94&lt;$F94,AND($G94&lt;&gt;"",$H94&lt;$G94)),"",ROUND(($H94-$F94)*1440,1)))</f>
        <v/>
      </c>
      <c r="P94" s="27">
        <f>IF(OR($A94="",$F94="",$I94=""),"",IF(OR($I94&lt;$F94,AND($H94&lt;&gt;"",$I94&lt;$H94),AND($G94&lt;&gt;"",$I94&lt;$G94)),"",ROUND(($I94-$F94)*24,2)))</f>
        <v/>
      </c>
      <c r="Q94" s="14">
        <f>IF($A94="","",IF($L94="Canceled","Excluded",IF($F94="","Enter request time",IF(OR(AND($G94&lt;&gt;"",$G94&lt;$F94),AND($H94&lt;&gt;"",$H94&lt;$F94),AND($G94&lt;&gt;"",$H94&lt;&gt;"",$H94&lt;$G94),AND($I94&lt;&gt;"",$I94&lt;$F94),AND($H94&lt;&gt;"",$I94&lt;&gt;"",$I94&lt;$H94),AND($G94&lt;&gt;"",$I94&lt;&gt;"",$I94&lt;$G94)),"Review timestamps",IF($O94="","Awaiting arrival",IF($M94="","Set priority target",IF($O94&lt;=$M94,"Met","Check delay")))))))</f>
        <v/>
      </c>
    </row>
    <row r="95">
      <c r="A95" s="18" t="n"/>
      <c r="B95" s="19" t="n"/>
      <c r="C95" s="19" t="n"/>
      <c r="D95" s="18" t="n"/>
      <c r="E95" s="18" t="n"/>
      <c r="F95" s="35" t="n"/>
      <c r="G95" s="35" t="n"/>
      <c r="H95" s="35" t="n"/>
      <c r="I95" s="35" t="n"/>
      <c r="J95" s="19" t="n"/>
      <c r="K95" s="21" t="n"/>
      <c r="L95" s="21" t="n"/>
      <c r="M95" s="22">
        <f>IF($A95="","",IFERROR(VLOOKUP($E95,Assumptions!$A$5:$B$8,2,FALSE),""))</f>
        <v/>
      </c>
      <c r="N95" s="23">
        <f>IF(OR($A95="",$F95="",$G95=""),"",IF($G95&lt;$F95,"",ROUND(($G95-$F95)*1440,1)))</f>
        <v/>
      </c>
      <c r="O95" s="23">
        <f>IF(OR($A95="",$F95="",$H95=""),"",IF(OR($H95&lt;$F95,AND($G95&lt;&gt;"",$H95&lt;$G95)),"",ROUND(($H95-$F95)*1440,1)))</f>
        <v/>
      </c>
      <c r="P95" s="24">
        <f>IF(OR($A95="",$F95="",$I95=""),"",IF(OR($I95&lt;$F95,AND($H95&lt;&gt;"",$I95&lt;$H95),AND($G95&lt;&gt;"",$I95&lt;$G95)),"",ROUND(($I95-$F95)*24,2)))</f>
        <v/>
      </c>
      <c r="Q95" s="10">
        <f>IF($A95="","",IF($L95="Canceled","Excluded",IF($F95="","Enter request time",IF(OR(AND($G95&lt;&gt;"",$G95&lt;$F95),AND($H95&lt;&gt;"",$H95&lt;$F95),AND($G95&lt;&gt;"",$H95&lt;&gt;"",$H95&lt;$G95),AND($I95&lt;&gt;"",$I95&lt;$F95),AND($H95&lt;&gt;"",$I95&lt;&gt;"",$I95&lt;$H95),AND($G95&lt;&gt;"",$I95&lt;&gt;"",$I95&lt;$G95)),"Review timestamps",IF($O95="","Awaiting arrival",IF($M95="","Set priority target",IF($O95&lt;=$M95,"Met","Check delay")))))))</f>
        <v/>
      </c>
    </row>
    <row r="96">
      <c r="A96" s="18" t="n"/>
      <c r="B96" s="19" t="n"/>
      <c r="C96" s="19" t="n"/>
      <c r="D96" s="18" t="n"/>
      <c r="E96" s="18" t="n"/>
      <c r="F96" s="35" t="n"/>
      <c r="G96" s="35" t="n"/>
      <c r="H96" s="35" t="n"/>
      <c r="I96" s="35" t="n"/>
      <c r="J96" s="19" t="n"/>
      <c r="K96" s="21" t="n"/>
      <c r="L96" s="21" t="n"/>
      <c r="M96" s="25">
        <f>IF($A96="","",IFERROR(VLOOKUP($E96,Assumptions!$A$5:$B$8,2,FALSE),""))</f>
        <v/>
      </c>
      <c r="N96" s="26">
        <f>IF(OR($A96="",$F96="",$G96=""),"",IF($G96&lt;$F96,"",ROUND(($G96-$F96)*1440,1)))</f>
        <v/>
      </c>
      <c r="O96" s="26">
        <f>IF(OR($A96="",$F96="",$H96=""),"",IF(OR($H96&lt;$F96,AND($G96&lt;&gt;"",$H96&lt;$G96)),"",ROUND(($H96-$F96)*1440,1)))</f>
        <v/>
      </c>
      <c r="P96" s="27">
        <f>IF(OR($A96="",$F96="",$I96=""),"",IF(OR($I96&lt;$F96,AND($H96&lt;&gt;"",$I96&lt;$H96),AND($G96&lt;&gt;"",$I96&lt;$G96)),"",ROUND(($I96-$F96)*24,2)))</f>
        <v/>
      </c>
      <c r="Q96" s="14">
        <f>IF($A96="","",IF($L96="Canceled","Excluded",IF($F96="","Enter request time",IF(OR(AND($G96&lt;&gt;"",$G96&lt;$F96),AND($H96&lt;&gt;"",$H96&lt;$F96),AND($G96&lt;&gt;"",$H96&lt;&gt;"",$H96&lt;$G96),AND($I96&lt;&gt;"",$I96&lt;$F96),AND($H96&lt;&gt;"",$I96&lt;&gt;"",$I96&lt;$H96),AND($G96&lt;&gt;"",$I96&lt;&gt;"",$I96&lt;$G96)),"Review timestamps",IF($O96="","Awaiting arrival",IF($M96="","Set priority target",IF($O96&lt;=$M96,"Met","Check delay")))))))</f>
        <v/>
      </c>
    </row>
    <row r="97">
      <c r="A97" s="18" t="n"/>
      <c r="B97" s="19" t="n"/>
      <c r="C97" s="19" t="n"/>
      <c r="D97" s="18" t="n"/>
      <c r="E97" s="18" t="n"/>
      <c r="F97" s="35" t="n"/>
      <c r="G97" s="35" t="n"/>
      <c r="H97" s="35" t="n"/>
      <c r="I97" s="35" t="n"/>
      <c r="J97" s="19" t="n"/>
      <c r="K97" s="21" t="n"/>
      <c r="L97" s="21" t="n"/>
      <c r="M97" s="22">
        <f>IF($A97="","",IFERROR(VLOOKUP($E97,Assumptions!$A$5:$B$8,2,FALSE),""))</f>
        <v/>
      </c>
      <c r="N97" s="23">
        <f>IF(OR($A97="",$F97="",$G97=""),"",IF($G97&lt;$F97,"",ROUND(($G97-$F97)*1440,1)))</f>
        <v/>
      </c>
      <c r="O97" s="23">
        <f>IF(OR($A97="",$F97="",$H97=""),"",IF(OR($H97&lt;$F97,AND($G97&lt;&gt;"",$H97&lt;$G97)),"",ROUND(($H97-$F97)*1440,1)))</f>
        <v/>
      </c>
      <c r="P97" s="24">
        <f>IF(OR($A97="",$F97="",$I97=""),"",IF(OR($I97&lt;$F97,AND($H97&lt;&gt;"",$I97&lt;$H97),AND($G97&lt;&gt;"",$I97&lt;$G97)),"",ROUND(($I97-$F97)*24,2)))</f>
        <v/>
      </c>
      <c r="Q97" s="10">
        <f>IF($A97="","",IF($L97="Canceled","Excluded",IF($F97="","Enter request time",IF(OR(AND($G97&lt;&gt;"",$G97&lt;$F97),AND($H97&lt;&gt;"",$H97&lt;$F97),AND($G97&lt;&gt;"",$H97&lt;&gt;"",$H97&lt;$G97),AND($I97&lt;&gt;"",$I97&lt;$F97),AND($H97&lt;&gt;"",$I97&lt;&gt;"",$I97&lt;$H97),AND($G97&lt;&gt;"",$I97&lt;&gt;"",$I97&lt;$G97)),"Review timestamps",IF($O97="","Awaiting arrival",IF($M97="","Set priority target",IF($O97&lt;=$M97,"Met","Check delay")))))))</f>
        <v/>
      </c>
    </row>
    <row r="98">
      <c r="A98" s="18" t="n"/>
      <c r="B98" s="19" t="n"/>
      <c r="C98" s="19" t="n"/>
      <c r="D98" s="18" t="n"/>
      <c r="E98" s="18" t="n"/>
      <c r="F98" s="35" t="n"/>
      <c r="G98" s="35" t="n"/>
      <c r="H98" s="35" t="n"/>
      <c r="I98" s="35" t="n"/>
      <c r="J98" s="19" t="n"/>
      <c r="K98" s="21" t="n"/>
      <c r="L98" s="21" t="n"/>
      <c r="M98" s="25">
        <f>IF($A98="","",IFERROR(VLOOKUP($E98,Assumptions!$A$5:$B$8,2,FALSE),""))</f>
        <v/>
      </c>
      <c r="N98" s="26">
        <f>IF(OR($A98="",$F98="",$G98=""),"",IF($G98&lt;$F98,"",ROUND(($G98-$F98)*1440,1)))</f>
        <v/>
      </c>
      <c r="O98" s="26">
        <f>IF(OR($A98="",$F98="",$H98=""),"",IF(OR($H98&lt;$F98,AND($G98&lt;&gt;"",$H98&lt;$G98)),"",ROUND(($H98-$F98)*1440,1)))</f>
        <v/>
      </c>
      <c r="P98" s="27">
        <f>IF(OR($A98="",$F98="",$I98=""),"",IF(OR($I98&lt;$F98,AND($H98&lt;&gt;"",$I98&lt;$H98),AND($G98&lt;&gt;"",$I98&lt;$G98)),"",ROUND(($I98-$F98)*24,2)))</f>
        <v/>
      </c>
      <c r="Q98" s="14">
        <f>IF($A98="","",IF($L98="Canceled","Excluded",IF($F98="","Enter request time",IF(OR(AND($G98&lt;&gt;"",$G98&lt;$F98),AND($H98&lt;&gt;"",$H98&lt;$F98),AND($G98&lt;&gt;"",$H98&lt;&gt;"",$H98&lt;$G98),AND($I98&lt;&gt;"",$I98&lt;$F98),AND($H98&lt;&gt;"",$I98&lt;&gt;"",$I98&lt;$H98),AND($G98&lt;&gt;"",$I98&lt;&gt;"",$I98&lt;$G98)),"Review timestamps",IF($O98="","Awaiting arrival",IF($M98="","Set priority target",IF($O98&lt;=$M98,"Met","Check delay")))))))</f>
        <v/>
      </c>
    </row>
    <row r="99">
      <c r="A99" s="18" t="n"/>
      <c r="B99" s="19" t="n"/>
      <c r="C99" s="19" t="n"/>
      <c r="D99" s="18" t="n"/>
      <c r="E99" s="18" t="n"/>
      <c r="F99" s="35" t="n"/>
      <c r="G99" s="35" t="n"/>
      <c r="H99" s="35" t="n"/>
      <c r="I99" s="35" t="n"/>
      <c r="J99" s="19" t="n"/>
      <c r="K99" s="21" t="n"/>
      <c r="L99" s="21" t="n"/>
      <c r="M99" s="22">
        <f>IF($A99="","",IFERROR(VLOOKUP($E99,Assumptions!$A$5:$B$8,2,FALSE),""))</f>
        <v/>
      </c>
      <c r="N99" s="23">
        <f>IF(OR($A99="",$F99="",$G99=""),"",IF($G99&lt;$F99,"",ROUND(($G99-$F99)*1440,1)))</f>
        <v/>
      </c>
      <c r="O99" s="23">
        <f>IF(OR($A99="",$F99="",$H99=""),"",IF(OR($H99&lt;$F99,AND($G99&lt;&gt;"",$H99&lt;$G99)),"",ROUND(($H99-$F99)*1440,1)))</f>
        <v/>
      </c>
      <c r="P99" s="24">
        <f>IF(OR($A99="",$F99="",$I99=""),"",IF(OR($I99&lt;$F99,AND($H99&lt;&gt;"",$I99&lt;$H99),AND($G99&lt;&gt;"",$I99&lt;$G99)),"",ROUND(($I99-$F99)*24,2)))</f>
        <v/>
      </c>
      <c r="Q99" s="10">
        <f>IF($A99="","",IF($L99="Canceled","Excluded",IF($F99="","Enter request time",IF(OR(AND($G99&lt;&gt;"",$G99&lt;$F99),AND($H99&lt;&gt;"",$H99&lt;$F99),AND($G99&lt;&gt;"",$H99&lt;&gt;"",$H99&lt;$G99),AND($I99&lt;&gt;"",$I99&lt;$F99),AND($H99&lt;&gt;"",$I99&lt;&gt;"",$I99&lt;$H99),AND($G99&lt;&gt;"",$I99&lt;&gt;"",$I99&lt;$G99)),"Review timestamps",IF($O99="","Awaiting arrival",IF($M99="","Set priority target",IF($O99&lt;=$M99,"Met","Check delay")))))))</f>
        <v/>
      </c>
    </row>
    <row r="100">
      <c r="A100" s="18" t="n"/>
      <c r="B100" s="19" t="n"/>
      <c r="C100" s="19" t="n"/>
      <c r="D100" s="18" t="n"/>
      <c r="E100" s="18" t="n"/>
      <c r="F100" s="35" t="n"/>
      <c r="G100" s="35" t="n"/>
      <c r="H100" s="35" t="n"/>
      <c r="I100" s="35" t="n"/>
      <c r="J100" s="19" t="n"/>
      <c r="K100" s="21" t="n"/>
      <c r="L100" s="21" t="n"/>
      <c r="M100" s="25">
        <f>IF($A100="","",IFERROR(VLOOKUP($E100,Assumptions!$A$5:$B$8,2,FALSE),""))</f>
        <v/>
      </c>
      <c r="N100" s="26">
        <f>IF(OR($A100="",$F100="",$G100=""),"",IF($G100&lt;$F100,"",ROUND(($G100-$F100)*1440,1)))</f>
        <v/>
      </c>
      <c r="O100" s="26">
        <f>IF(OR($A100="",$F100="",$H100=""),"",IF(OR($H100&lt;$F100,AND($G100&lt;&gt;"",$H100&lt;$G100)),"",ROUND(($H100-$F100)*1440,1)))</f>
        <v/>
      </c>
      <c r="P100" s="27">
        <f>IF(OR($A100="",$F100="",$I100=""),"",IF(OR($I100&lt;$F100,AND($H100&lt;&gt;"",$I100&lt;$H100),AND($G100&lt;&gt;"",$I100&lt;$G100)),"",ROUND(($I100-$F100)*24,2)))</f>
        <v/>
      </c>
      <c r="Q100" s="14">
        <f>IF($A100="","",IF($L100="Canceled","Excluded",IF($F100="","Enter request time",IF(OR(AND($G100&lt;&gt;"",$G100&lt;$F100),AND($H100&lt;&gt;"",$H100&lt;$F100),AND($G100&lt;&gt;"",$H100&lt;&gt;"",$H100&lt;$G100),AND($I100&lt;&gt;"",$I100&lt;$F100),AND($H100&lt;&gt;"",$I100&lt;&gt;"",$I100&lt;$H100),AND($G100&lt;&gt;"",$I100&lt;&gt;"",$I100&lt;$G100)),"Review timestamps",IF($O100="","Awaiting arrival",IF($M100="","Set priority target",IF($O100&lt;=$M100,"Met","Check delay")))))))</f>
        <v/>
      </c>
    </row>
    <row r="101">
      <c r="A101" s="18" t="n"/>
      <c r="B101" s="19" t="n"/>
      <c r="C101" s="19" t="n"/>
      <c r="D101" s="18" t="n"/>
      <c r="E101" s="18" t="n"/>
      <c r="F101" s="35" t="n"/>
      <c r="G101" s="35" t="n"/>
      <c r="H101" s="35" t="n"/>
      <c r="I101" s="35" t="n"/>
      <c r="J101" s="19" t="n"/>
      <c r="K101" s="21" t="n"/>
      <c r="L101" s="21" t="n"/>
      <c r="M101" s="22">
        <f>IF($A101="","",IFERROR(VLOOKUP($E101,Assumptions!$A$5:$B$8,2,FALSE),""))</f>
        <v/>
      </c>
      <c r="N101" s="23">
        <f>IF(OR($A101="",$F101="",$G101=""),"",IF($G101&lt;$F101,"",ROUND(($G101-$F101)*1440,1)))</f>
        <v/>
      </c>
      <c r="O101" s="23">
        <f>IF(OR($A101="",$F101="",$H101=""),"",IF(OR($H101&lt;$F101,AND($G101&lt;&gt;"",$H101&lt;$G101)),"",ROUND(($H101-$F101)*1440,1)))</f>
        <v/>
      </c>
      <c r="P101" s="24">
        <f>IF(OR($A101="",$F101="",$I101=""),"",IF(OR($I101&lt;$F101,AND($H101&lt;&gt;"",$I101&lt;$H101),AND($G101&lt;&gt;"",$I101&lt;$G101)),"",ROUND(($I101-$F101)*24,2)))</f>
        <v/>
      </c>
      <c r="Q101" s="10">
        <f>IF($A101="","",IF($L101="Canceled","Excluded",IF($F101="","Enter request time",IF(OR(AND($G101&lt;&gt;"",$G101&lt;$F101),AND($H101&lt;&gt;"",$H101&lt;$F101),AND($G101&lt;&gt;"",$H101&lt;&gt;"",$H101&lt;$G101),AND($I101&lt;&gt;"",$I101&lt;$F101),AND($H101&lt;&gt;"",$I101&lt;&gt;"",$I101&lt;$H101),AND($G101&lt;&gt;"",$I101&lt;&gt;"",$I101&lt;$G101)),"Review timestamps",IF($O101="","Awaiting arrival",IF($M101="","Set priority target",IF($O101&lt;=$M101,"Met","Check delay")))))))</f>
        <v/>
      </c>
    </row>
    <row r="102">
      <c r="A102" s="18" t="n"/>
      <c r="B102" s="19" t="n"/>
      <c r="C102" s="19" t="n"/>
      <c r="D102" s="18" t="n"/>
      <c r="E102" s="18" t="n"/>
      <c r="F102" s="35" t="n"/>
      <c r="G102" s="35" t="n"/>
      <c r="H102" s="35" t="n"/>
      <c r="I102" s="35" t="n"/>
      <c r="J102" s="19" t="n"/>
      <c r="K102" s="21" t="n"/>
      <c r="L102" s="21" t="n"/>
      <c r="M102" s="25">
        <f>IF($A102="","",IFERROR(VLOOKUP($E102,Assumptions!$A$5:$B$8,2,FALSE),""))</f>
        <v/>
      </c>
      <c r="N102" s="26">
        <f>IF(OR($A102="",$F102="",$G102=""),"",IF($G102&lt;$F102,"",ROUND(($G102-$F102)*1440,1)))</f>
        <v/>
      </c>
      <c r="O102" s="26">
        <f>IF(OR($A102="",$F102="",$H102=""),"",IF(OR($H102&lt;$F102,AND($G102&lt;&gt;"",$H102&lt;$G102)),"",ROUND(($H102-$F102)*1440,1)))</f>
        <v/>
      </c>
      <c r="P102" s="27">
        <f>IF(OR($A102="",$F102="",$I102=""),"",IF(OR($I102&lt;$F102,AND($H102&lt;&gt;"",$I102&lt;$H102),AND($G102&lt;&gt;"",$I102&lt;$G102)),"",ROUND(($I102-$F102)*24,2)))</f>
        <v/>
      </c>
      <c r="Q102" s="14">
        <f>IF($A102="","",IF($L102="Canceled","Excluded",IF($F102="","Enter request time",IF(OR(AND($G102&lt;&gt;"",$G102&lt;$F102),AND($H102&lt;&gt;"",$H102&lt;$F102),AND($G102&lt;&gt;"",$H102&lt;&gt;"",$H102&lt;$G102),AND($I102&lt;&gt;"",$I102&lt;$F102),AND($H102&lt;&gt;"",$I102&lt;&gt;"",$I102&lt;$H102),AND($G102&lt;&gt;"",$I102&lt;&gt;"",$I102&lt;$G102)),"Review timestamps",IF($O102="","Awaiting arrival",IF($M102="","Set priority target",IF($O102&lt;=$M102,"Met","Check delay")))))))</f>
        <v/>
      </c>
    </row>
    <row r="103">
      <c r="A103" s="18" t="n"/>
      <c r="B103" s="19" t="n"/>
      <c r="C103" s="19" t="n"/>
      <c r="D103" s="18" t="n"/>
      <c r="E103" s="18" t="n"/>
      <c r="F103" s="35" t="n"/>
      <c r="G103" s="35" t="n"/>
      <c r="H103" s="35" t="n"/>
      <c r="I103" s="35" t="n"/>
      <c r="J103" s="19" t="n"/>
      <c r="K103" s="21" t="n"/>
      <c r="L103" s="21" t="n"/>
      <c r="M103" s="22">
        <f>IF($A103="","",IFERROR(VLOOKUP($E103,Assumptions!$A$5:$B$8,2,FALSE),""))</f>
        <v/>
      </c>
      <c r="N103" s="23">
        <f>IF(OR($A103="",$F103="",$G103=""),"",IF($G103&lt;$F103,"",ROUND(($G103-$F103)*1440,1)))</f>
        <v/>
      </c>
      <c r="O103" s="23">
        <f>IF(OR($A103="",$F103="",$H103=""),"",IF(OR($H103&lt;$F103,AND($G103&lt;&gt;"",$H103&lt;$G103)),"",ROUND(($H103-$F103)*1440,1)))</f>
        <v/>
      </c>
      <c r="P103" s="24">
        <f>IF(OR($A103="",$F103="",$I103=""),"",IF(OR($I103&lt;$F103,AND($H103&lt;&gt;"",$I103&lt;$H103),AND($G103&lt;&gt;"",$I103&lt;$G103)),"",ROUND(($I103-$F103)*24,2)))</f>
        <v/>
      </c>
      <c r="Q103" s="10">
        <f>IF($A103="","",IF($L103="Canceled","Excluded",IF($F103="","Enter request time",IF(OR(AND($G103&lt;&gt;"",$G103&lt;$F103),AND($H103&lt;&gt;"",$H103&lt;$F103),AND($G103&lt;&gt;"",$H103&lt;&gt;"",$H103&lt;$G103),AND($I103&lt;&gt;"",$I103&lt;$F103),AND($H103&lt;&gt;"",$I103&lt;&gt;"",$I103&lt;$H103),AND($G103&lt;&gt;"",$I103&lt;&gt;"",$I103&lt;$G103)),"Review timestamps",IF($O103="","Awaiting arrival",IF($M103="","Set priority target",IF($O103&lt;=$M103,"Met","Check delay")))))))</f>
        <v/>
      </c>
    </row>
    <row r="104">
      <c r="A104" s="18" t="n"/>
      <c r="B104" s="19" t="n"/>
      <c r="C104" s="19" t="n"/>
      <c r="D104" s="18" t="n"/>
      <c r="E104" s="18" t="n"/>
      <c r="F104" s="35" t="n"/>
      <c r="G104" s="35" t="n"/>
      <c r="H104" s="35" t="n"/>
      <c r="I104" s="35" t="n"/>
      <c r="J104" s="19" t="n"/>
      <c r="K104" s="21" t="n"/>
      <c r="L104" s="21" t="n"/>
      <c r="M104" s="25">
        <f>IF($A104="","",IFERROR(VLOOKUP($E104,Assumptions!$A$5:$B$8,2,FALSE),""))</f>
        <v/>
      </c>
      <c r="N104" s="26">
        <f>IF(OR($A104="",$F104="",$G104=""),"",IF($G104&lt;$F104,"",ROUND(($G104-$F104)*1440,1)))</f>
        <v/>
      </c>
      <c r="O104" s="26">
        <f>IF(OR($A104="",$F104="",$H104=""),"",IF(OR($H104&lt;$F104,AND($G104&lt;&gt;"",$H104&lt;$G104)),"",ROUND(($H104-$F104)*1440,1)))</f>
        <v/>
      </c>
      <c r="P104" s="27">
        <f>IF(OR($A104="",$F104="",$I104=""),"",IF(OR($I104&lt;$F104,AND($H104&lt;&gt;"",$I104&lt;$H104),AND($G104&lt;&gt;"",$I104&lt;$G104)),"",ROUND(($I104-$F104)*24,2)))</f>
        <v/>
      </c>
      <c r="Q104" s="14">
        <f>IF($A104="","",IF($L104="Canceled","Excluded",IF($F104="","Enter request time",IF(OR(AND($G104&lt;&gt;"",$G104&lt;$F104),AND($H104&lt;&gt;"",$H104&lt;$F104),AND($G104&lt;&gt;"",$H104&lt;&gt;"",$H104&lt;$G104),AND($I104&lt;&gt;"",$I104&lt;$F104),AND($H104&lt;&gt;"",$I104&lt;&gt;"",$I104&lt;$H104),AND($G104&lt;&gt;"",$I104&lt;&gt;"",$I104&lt;$G104)),"Review timestamps",IF($O104="","Awaiting arrival",IF($M104="","Set priority target",IF($O104&lt;=$M104,"Met","Check delay")))))))</f>
        <v/>
      </c>
    </row>
  </sheetData>
  <autoFilter ref="A4:Q104"/>
  <mergeCells count="1">
    <mergeCell ref="A1:Q1"/>
  </mergeCells>
  <conditionalFormatting sqref="Q5:Q104">
    <cfRule type="expression" priority="1" dxfId="0">
      <formula>$Q5="Met"</formula>
    </cfRule>
    <cfRule type="expression" priority="2" dxfId="1">
      <formula>$Q5="Check delay"</formula>
    </cfRule>
    <cfRule type="expression" priority="3" dxfId="1">
      <formula>OR($Q5="Review timestamps",$Q5="Enter request time",$Q5="Set priority target")</formula>
    </cfRule>
    <cfRule type="expression" priority="4" dxfId="2">
      <formula>$Q5="Awaiting arrival"</formula>
    </cfRule>
  </conditionalFormatting>
  <dataValidations count="6">
    <dataValidation sqref="C5:C104" showDropDown="0" showInputMessage="1" showErrorMessage="1" allowBlank="0" errorTitle="Check equipment" error="Choose an equipment choice listed on Assumptions." promptTitle="Equipment" prompt="Select an editable equipment choice." type="list">
      <formula1>=INDIRECT("'Assumptions'!$J$5:$J$10")</formula1>
    </dataValidation>
    <dataValidation sqref="D5:D104" showDropDown="0" showInputMessage="0" showErrorMessage="1" allowBlank="0" errorTitle="Check technician" error="Choose a technician listed on Assumptions." type="list">
      <formula1>=INDIRECT("'Assumptions'!$D$5:$D$10")</formula1>
    </dataValidation>
    <dataValidation sqref="E5:E104" showDropDown="0" showInputMessage="0" showErrorMessage="1" allowBlank="0" errorTitle="Check priority" error="Choose a priority listed on Assumptions." type="list">
      <formula1>=INDIRECT("'Assumptions'!$A$5:$A$8")</formula1>
    </dataValidation>
    <dataValidation sqref="K5:K104" showDropDown="0" showInputMessage="0" showErrorMessage="1" allowBlank="0" errorTitle="Check responsibility" error="Choose a responsibility listed on Assumptions." type="list">
      <formula1>=INDIRECT("'Assumptions'!$H$5:$H$9")</formula1>
    </dataValidation>
    <dataValidation sqref="L5:L104" showDropDown="0" showInputMessage="0" showErrorMessage="1" allowBlank="0" errorTitle="Check status" error="Choose a status listed on Assumptions." type="list">
      <formula1>=INDIRECT("'Assumptions'!$F$5:$F$9")</formula1>
    </dataValidation>
    <dataValidation sqref="F5:I104" showDropDown="0" showInputMessage="1" showErrorMessage="1" allowBlank="0" errorTitle="Check timestamp" error="Enter a date and time within the editable Assumptions window." promptTitle="Service timestamp" prompt="Use MM/DD/YYYY with a time." type="custom">
      <formula1>=OR(F5="",AND(ISNUMBER(F5),F5&gt;=INDIRECT("'Assumptions'!$B$13"),F5&lt;=INDIRECT("'Assumptions'!$B$14")))</formula1>
    </dataValidation>
  </dataValidations>
  <pageMargins left="0.25" right="0.25" top="0.4" bottom="0.4" header="0.2" footer="0.2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E87524"/>
    <outlinePr summaryBelow="1" summaryRight="1"/>
    <pageSetUpPr fitToPage="1"/>
  </sheetPr>
  <dimension ref="A1:M16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3" customWidth="1" min="3" max="3"/>
    <col width="23" customWidth="1" min="4" max="4"/>
    <col width="3" customWidth="1" min="5" max="5"/>
    <col width="16" customWidth="1" min="6" max="6"/>
    <col width="3" customWidth="1" min="7" max="7"/>
    <col width="20" customWidth="1" min="8" max="8"/>
    <col width="3" customWidth="1" min="9" max="9"/>
    <col width="25" customWidth="1" min="10" max="10"/>
    <col width="3" customWidth="1" min="11" max="11"/>
    <col width="12" customWidth="1" min="12" max="12"/>
    <col width="12" customWidth="1" min="13" max="13"/>
  </cols>
  <sheetData>
    <row r="1" ht="30" customHeight="1">
      <c r="A1" s="1" t="inlineStr">
        <is>
          <t>Response Time Assumptions and Lists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4" t="n"/>
    </row>
    <row r="2" ht="32" customHeight="1">
      <c r="A2" s="2" t="inlineStr">
        <is>
          <t>Orange cells are editable. Targets and lists are contractor assumptions, not guarantees. Review existing service entries after changing a list value.</t>
        </is>
      </c>
    </row>
    <row r="3"/>
    <row r="4">
      <c r="A4" s="28" t="inlineStr">
        <is>
          <t>Priority</t>
        </is>
      </c>
      <c r="B4" s="28" t="inlineStr">
        <is>
          <t>Target Response (min)</t>
        </is>
      </c>
      <c r="D4" s="28" t="inlineStr">
        <is>
          <t>Technician</t>
        </is>
      </c>
      <c r="F4" s="28" t="inlineStr">
        <is>
          <t>Status</t>
        </is>
      </c>
      <c r="H4" s="28" t="inlineStr">
        <is>
          <t>Responsibility</t>
        </is>
      </c>
      <c r="J4" s="28" t="inlineStr">
        <is>
          <t>Equipment Choice</t>
        </is>
      </c>
    </row>
    <row r="5">
      <c r="A5" s="21" t="inlineStr">
        <is>
          <t>Urgent</t>
        </is>
      </c>
      <c r="B5" s="29" t="n">
        <v>60</v>
      </c>
      <c r="D5" s="21" t="inlineStr">
        <is>
          <t>Avery Example</t>
        </is>
      </c>
      <c r="F5" s="21" t="inlineStr">
        <is>
          <t>New</t>
        </is>
      </c>
      <c r="H5" s="21" t="inlineStr">
        <is>
          <t>Office</t>
        </is>
      </c>
      <c r="J5" s="21" t="inlineStr">
        <is>
          <t>Demo Rooftop Unit</t>
        </is>
      </c>
    </row>
    <row r="6">
      <c r="A6" s="21" t="inlineStr">
        <is>
          <t>High</t>
        </is>
      </c>
      <c r="B6" s="29" t="n">
        <v>120</v>
      </c>
      <c r="D6" s="21" t="inlineStr">
        <is>
          <t>Jordan Sample</t>
        </is>
      </c>
      <c r="F6" s="21" t="inlineStr">
        <is>
          <t>Dispatched</t>
        </is>
      </c>
      <c r="H6" s="21" t="inlineStr">
        <is>
          <t>Technician</t>
        </is>
      </c>
      <c r="J6" s="21" t="inlineStr">
        <is>
          <t>Example Split System</t>
        </is>
      </c>
    </row>
    <row r="7">
      <c r="A7" s="21" t="inlineStr">
        <is>
          <t>Normal</t>
        </is>
      </c>
      <c r="B7" s="29" t="n">
        <v>240</v>
      </c>
      <c r="D7" s="21" t="inlineStr">
        <is>
          <t>Riley Demo</t>
        </is>
      </c>
      <c r="F7" s="21" t="inlineStr">
        <is>
          <t>On Site</t>
        </is>
      </c>
      <c r="H7" s="21" t="inlineStr">
        <is>
          <t>Customer</t>
        </is>
      </c>
      <c r="J7" s="21" t="inlineStr">
        <is>
          <t>Sample Heat Pump</t>
        </is>
      </c>
    </row>
    <row r="8">
      <c r="A8" s="21" t="inlineStr">
        <is>
          <t>Low</t>
        </is>
      </c>
      <c r="B8" s="29" t="n">
        <v>480</v>
      </c>
      <c r="D8" s="21" t="inlineStr">
        <is>
          <t>Morgan Test</t>
        </is>
      </c>
      <c r="F8" s="21" t="inlineStr">
        <is>
          <t>Completed</t>
        </is>
      </c>
      <c r="H8" s="21" t="inlineStr">
        <is>
          <t>Parts</t>
        </is>
      </c>
      <c r="J8" s="21" t="inlineStr">
        <is>
          <t>Fictional Boiler</t>
        </is>
      </c>
    </row>
    <row r="9">
      <c r="D9" s="21" t="inlineStr">
        <is>
          <t>Casey Placeholder</t>
        </is>
      </c>
      <c r="F9" s="21" t="inlineStr">
        <is>
          <t>Canceled</t>
        </is>
      </c>
      <c r="H9" s="21" t="inlineStr">
        <is>
          <t>Other</t>
        </is>
      </c>
      <c r="J9" s="21" t="inlineStr">
        <is>
          <t>Test Air Handler</t>
        </is>
      </c>
    </row>
    <row r="10">
      <c r="D10" s="21" t="inlineStr">
        <is>
          <t>Taylor Fiction</t>
        </is>
      </c>
      <c r="J10" s="21" t="inlineStr">
        <is>
          <t>Placeholder Mini-Split</t>
        </is>
      </c>
    </row>
    <row r="11"/>
    <row r="12">
      <c r="A12" s="3" t="inlineStr">
        <is>
          <t>Timestamp entry window</t>
        </is>
      </c>
      <c r="B12" s="3" t="n"/>
    </row>
    <row r="13">
      <c r="A13" s="30" t="inlineStr">
        <is>
          <t>Earliest timestamp</t>
        </is>
      </c>
      <c r="B13" s="36" t="n">
        <v>45658</v>
      </c>
    </row>
    <row r="14">
      <c r="A14" s="30" t="inlineStr">
        <is>
          <t>Latest timestamp</t>
        </is>
      </c>
      <c r="B14" s="36" t="n">
        <v>46752</v>
      </c>
    </row>
    <row r="15"/>
    <row r="16">
      <c r="A16" s="4" t="inlineStr">
        <is>
          <t>Date window check</t>
        </is>
      </c>
      <c r="B16" s="32">
        <f>IF(B13&gt;B14,"Review date window","Ready")</f>
        <v/>
      </c>
    </row>
  </sheetData>
  <mergeCells count="1">
    <mergeCell ref="A1:M1"/>
  </mergeCells>
  <conditionalFormatting sqref="B16">
    <cfRule type="expression" priority="1" dxfId="1">
      <formula>$B16="Review date window"</formula>
    </cfRule>
    <cfRule type="expression" priority="2" dxfId="0">
      <formula>$B16="Ready"</formula>
    </cfRule>
  </conditionalFormatting>
  <dataValidations count="2">
    <dataValidation sqref="B5:B8" showDropDown="0" showInputMessage="0" showErrorMessage="1" allowBlank="0" errorTitle="Check response target" error="Enter a whole number from 1 through 1440 minutes." type="whole" operator="between">
      <formula1>1</formula1>
      <formula2>1440</formula2>
    </dataValidation>
    <dataValidation sqref="B13:B14" showDropDown="0" showInputMessage="0" showErrorMessage="1" allowBlank="0" errorTitle="Check date limit" error="Enter a valid date within five years of the current year." type="date" operator="between">
      <formula1>DATE(2021,1,1)</formula1>
      <formula2>DATE(2031,12,31)</formula2>
    </dataValidation>
  </dataValidations>
  <pageMargins left="0.25" right="0.25" top="0.4" bottom="0.4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2026-09-12T12:18:00Z</dcterms:created>
  <dcterms:modified xmlns:dcterms="http://purl.org/dc/terms/" xmlns:xsi="http://www.w3.org/2001/XMLSchema-instance" xsi:type="dcterms:W3CDTF">2026-09-12T12:18:01+00:00Z</dcterms:modified>
</cp:coreProperties>
</file>