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Renewals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'Renewals'!$A$4:$Q$104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mm/dd/yyyy"/>
    <numFmt numFmtId="165" formatCode="0.0%"/>
    <numFmt numFmtId="166" formatCode="$#,##0.00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26383E"/>
      <sz val="10"/>
    </font>
    <font>
      <name val="Calibri"/>
      <color rgb="0026383E"/>
      <sz val="10"/>
    </font>
    <font>
      <name val="Calibri"/>
      <b val="1"/>
      <color rgb="00FFFFFF"/>
      <sz val="10"/>
    </font>
  </fonts>
  <fills count="8">
    <fill>
      <patternFill/>
    </fill>
    <fill>
      <patternFill patternType="gray125"/>
    </fill>
    <fill>
      <patternFill patternType="solid">
        <fgColor rgb="0016324F"/>
      </patternFill>
    </fill>
    <fill>
      <patternFill patternType="solid">
        <fgColor rgb="00167D8D"/>
      </patternFill>
    </fill>
    <fill>
      <patternFill patternType="solid">
        <fgColor rgb="00F1F6F7"/>
      </patternFill>
    </fill>
    <fill>
      <patternFill patternType="solid">
        <fgColor rgb="00FFFFFF"/>
      </patternFill>
    </fill>
    <fill>
      <patternFill patternType="solid">
        <fgColor rgb="00FFF1DE"/>
      </patternFill>
    </fill>
    <fill>
      <patternFill patternType="solid">
        <fgColor rgb="00E87524"/>
      </patternFill>
    </fill>
  </fills>
  <borders count="6">
    <border>
      <left/>
      <right/>
      <top/>
      <bottom/>
      <diagonal/>
    </border>
    <border>
      <left style="thin">
        <color rgb="00C8D5D9"/>
      </left>
      <right style="thin">
        <color rgb="00C8D5D9"/>
      </right>
      <top style="thin">
        <color rgb="00C8D5D9"/>
      </top>
      <bottom style="thin">
        <color rgb="00C8D5D9"/>
      </bottom>
    </border>
    <border>
      <left/>
      <right/>
      <top style="thin">
        <color rgb="00C8D5D9"/>
      </top>
      <bottom/>
      <diagonal/>
    </border>
    <border>
      <left/>
      <right style="thin">
        <color rgb="00C8D5D9"/>
      </right>
      <top style="thin">
        <color rgb="00C8D5D9"/>
      </top>
      <bottom/>
      <diagonal/>
    </border>
    <border>
      <left/>
      <right/>
      <top style="thin">
        <color rgb="00C8D5D9"/>
      </top>
      <bottom style="thin">
        <color rgb="00C8D5D9"/>
      </bottom>
      <diagonal/>
    </border>
    <border>
      <left/>
      <right style="thin">
        <color rgb="00C8D5D9"/>
      </right>
      <top style="thin">
        <color rgb="00C8D5D9"/>
      </top>
      <bottom style="thin">
        <color rgb="00C8D5D9"/>
      </bottom>
      <diagonal/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164" fontId="3" fillId="0" borderId="0" applyAlignment="1" pivotButton="0" quotePrefix="0" xfId="0">
      <alignment horizontal="left" vertical="center"/>
    </xf>
    <xf numFmtId="0" fontId="4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/>
    </xf>
    <xf numFmtId="1" fontId="3" fillId="4" borderId="1" applyAlignment="1" pivotButton="0" quotePrefix="0" xfId="0">
      <alignment horizontal="right" vertical="center"/>
    </xf>
    <xf numFmtId="0" fontId="3" fillId="4" borderId="1" applyAlignment="1" pivotButton="0" quotePrefix="0" xfId="0">
      <alignment horizontal="left" vertical="center"/>
    </xf>
    <xf numFmtId="1" fontId="3" fillId="4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left" vertical="center"/>
    </xf>
    <xf numFmtId="1" fontId="3" fillId="5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left" vertical="center"/>
    </xf>
    <xf numFmtId="1" fontId="3" fillId="5" borderId="1" applyAlignment="1" pivotButton="0" quotePrefix="0" xfId="0">
      <alignment horizontal="center" vertical="center"/>
    </xf>
    <xf numFmtId="165" fontId="3" fillId="4" borderId="1" applyAlignment="1" pivotButton="0" quotePrefix="0" xfId="0">
      <alignment horizontal="right" vertical="center"/>
    </xf>
    <xf numFmtId="166" fontId="3" fillId="5" borderId="1" applyAlignment="1" pivotButton="0" quotePrefix="0" xfId="0">
      <alignment horizontal="right" vertical="center"/>
    </xf>
    <xf numFmtId="0" fontId="3" fillId="0" borderId="0" applyAlignment="1" pivotButton="0" quotePrefix="0" xfId="0">
      <alignment horizontal="left" vertical="center" wrapText="1"/>
    </xf>
    <xf numFmtId="0" fontId="4" fillId="2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left" vertical="center"/>
    </xf>
    <xf numFmtId="0" fontId="3" fillId="6" borderId="1" applyAlignment="1" pivotButton="0" quotePrefix="0" xfId="0">
      <alignment horizontal="left" vertical="center" wrapText="1"/>
    </xf>
    <xf numFmtId="164" fontId="3" fillId="6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center" vertical="center"/>
    </xf>
    <xf numFmtId="1" fontId="3" fillId="6" borderId="1" applyAlignment="1" pivotButton="0" quotePrefix="0" xfId="0">
      <alignment horizontal="center" vertical="center"/>
    </xf>
    <xf numFmtId="166" fontId="3" fillId="6" borderId="1" applyAlignment="1" pivotButton="0" quotePrefix="0" xfId="0">
      <alignment horizontal="right" vertical="center"/>
    </xf>
    <xf numFmtId="0" fontId="3" fillId="4" borderId="1" applyAlignment="1" pivotButton="0" quotePrefix="0" xfId="0">
      <alignment horizontal="left" vertical="center" wrapText="1"/>
    </xf>
    <xf numFmtId="164" fontId="3" fillId="5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left" vertical="center" wrapText="1"/>
    </xf>
    <xf numFmtId="165" fontId="3" fillId="5" borderId="1" applyAlignment="1" pivotButton="0" quotePrefix="0" xfId="0">
      <alignment horizontal="right" vertical="center"/>
    </xf>
    <xf numFmtId="1" fontId="3" fillId="6" borderId="1" applyAlignment="1" pivotButton="0" quotePrefix="0" xfId="0">
      <alignment horizontal="left" vertical="center" wrapText="1"/>
    </xf>
    <xf numFmtId="164" fontId="3" fillId="6" borderId="1" applyAlignment="1" pivotButton="0" quotePrefix="0" xfId="0">
      <alignment horizontal="left" vertical="center" wrapText="1"/>
    </xf>
    <xf numFmtId="166" fontId="3" fillId="6" borderId="1" applyAlignment="1" pivotButton="0" quotePrefix="0" xfId="0">
      <alignment horizontal="left" vertical="center" wrapText="1"/>
    </xf>
    <xf numFmtId="0" fontId="4" fillId="7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C6532F"/>
        </patternFill>
      </fill>
    </dxf>
    <dxf>
      <font>
        <name val="Calibri"/>
        <b val="1"/>
        <color rgb="00FFFFFF"/>
        <sz val="10"/>
      </font>
      <fill>
        <patternFill patternType="solid">
          <fgColor rgb="00E87524"/>
        </patternFill>
      </fill>
    </dxf>
    <dxf>
      <font>
        <name val="Calibri"/>
        <b val="1"/>
        <color rgb="00FFFFFF"/>
        <sz val="10"/>
      </font>
      <fill>
        <patternFill patternType="solid">
          <fgColor rgb="0026734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Renewal Status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'Summary'!E4</f>
            </strRef>
          </tx>
          <spPr>
            <a:solidFill xmlns:a="http://schemas.openxmlformats.org/drawingml/2006/main">
              <a:srgbClr val="167D8D"/>
            </a:solidFill>
            <a:ln xmlns:a="http://schemas.openxmlformats.org/drawingml/2006/main">
              <a:solidFill>
                <a:srgbClr val="167D8D"/>
              </a:solidFill>
              <a:prstDash val="solid"/>
            </a:ln>
          </spPr>
          <cat>
            <numRef>
              <f>'Summary'!$D$5:$D$11</f>
            </numRef>
          </cat>
          <val>
            <numRef>
              <f>'Summary'!$E$5:$E$11</f>
            </numRef>
          </val>
        </ser>
        <gapWidth val="5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Plans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None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12</row>
      <rowOff>0</rowOff>
    </from>
    <ext cx="3671999" cy="1908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2" customWidth="1" min="1" max="1"/>
    <col width="18" customWidth="1" min="2" max="2"/>
    <col width="3" customWidth="1" min="3" max="3"/>
    <col width="22" customWidth="1" min="4" max="4"/>
    <col width="13" customWidth="1" min="5" max="5"/>
    <col width="3" customWidth="1" min="6" max="6"/>
    <col width="14" customWidth="1" min="7" max="7"/>
    <col width="14" customWidth="1" min="8" max="8"/>
  </cols>
  <sheetData>
    <row r="1" ht="28" customHeight="1">
      <c r="A1" s="1" t="inlineStr">
        <is>
          <t>HVAC Maintenance Plan Renewal Tracker</t>
        </is>
      </c>
      <c r="B1" s="31" t="n"/>
      <c r="C1" s="31" t="n"/>
      <c r="D1" s="31" t="n"/>
      <c r="E1" s="31" t="n"/>
      <c r="F1" s="31" t="n"/>
      <c r="G1" s="31" t="n"/>
      <c r="H1" s="32" t="n"/>
    </row>
    <row r="2">
      <c r="A2" s="2" t="inlineStr">
        <is>
          <t>As of</t>
        </is>
      </c>
      <c r="B2" s="3">
        <f>TODAY()</f>
        <v/>
      </c>
    </row>
    <row r="3"/>
    <row r="4">
      <c r="A4" s="4" t="inlineStr">
        <is>
          <t>Renewal Indicator</t>
        </is>
      </c>
      <c r="B4" s="4" t="inlineStr">
        <is>
          <t>Value</t>
        </is>
      </c>
      <c r="D4" s="4" t="inlineStr">
        <is>
          <t>Renewal Status</t>
        </is>
      </c>
      <c r="E4" s="4" t="inlineStr">
        <is>
          <t>Plan Count</t>
        </is>
      </c>
    </row>
    <row r="5">
      <c r="A5" s="5" t="inlineStr">
        <is>
          <t>Plans entered</t>
        </is>
      </c>
      <c r="B5" s="6">
        <f>COUNTIF(Renewals!$B$5:$B$104,"&lt;&gt;")</f>
        <v/>
      </c>
      <c r="D5" s="7">
        <f>Assumptions!D3</f>
        <v/>
      </c>
      <c r="E5" s="8">
        <f>IF(D5="","",COUNTIF(Renewals!$M$5:$M$104,D5))</f>
        <v/>
      </c>
    </row>
    <row r="6">
      <c r="A6" s="9" t="inlineStr">
        <is>
          <t>Open renewal records</t>
        </is>
      </c>
      <c r="B6" s="10">
        <f>COUNTIFS(Renewals!$B$5:$B$104,"&lt;&gt;",Renewals!$M$5:$M$104,"&lt;&gt;Renewed",Renewals!$M$5:$M$104,"&lt;&gt;Declined",Renewals!$M$5:$M$104,"&lt;&gt;Lapsed")</f>
        <v/>
      </c>
      <c r="D6" s="11">
        <f>Assumptions!D4</f>
        <v/>
      </c>
      <c r="E6" s="12">
        <f>IF(D6="","",COUNTIF(Renewals!$M$5:$M$104,D6))</f>
        <v/>
      </c>
    </row>
    <row r="7">
      <c r="A7" s="5" t="inlineStr">
        <is>
          <t>Expiring within review window</t>
        </is>
      </c>
      <c r="B7" s="6">
        <f>COUNTIFS(Renewals!$B$5:$B$104,"&lt;&gt;",Renewals!$O$5:$O$104,"&gt;=0",Renewals!$O$5:$O$104,"&lt;="&amp;Assumptions!$B$4,Renewals!$M$5:$M$104,"&lt;&gt;Renewed",Renewals!$M$5:$M$104,"&lt;&gt;Declined",Renewals!$M$5:$M$104,"&lt;&gt;Lapsed")</f>
        <v/>
      </c>
      <c r="D7" s="7">
        <f>Assumptions!D5</f>
        <v/>
      </c>
      <c r="E7" s="8">
        <f>IF(D7="","",COUNTIF(Renewals!$M$5:$M$104,D7))</f>
        <v/>
      </c>
    </row>
    <row r="8">
      <c r="A8" s="9" t="inlineStr">
        <is>
          <t>Expired open records</t>
        </is>
      </c>
      <c r="B8" s="10">
        <f>COUNTIFS(Renewals!$B$5:$B$104,"&lt;&gt;",Renewals!$O$5:$O$104,"&lt;0",Renewals!$M$5:$M$104,"&lt;&gt;Renewed",Renewals!$M$5:$M$104,"&lt;&gt;Declined",Renewals!$M$5:$M$104,"&lt;&gt;Lapsed")</f>
        <v/>
      </c>
      <c r="D8" s="11">
        <f>Assumptions!D6</f>
        <v/>
      </c>
      <c r="E8" s="12">
        <f>IF(D8="","",COUNTIF(Renewals!$M$5:$M$104,D8))</f>
        <v/>
      </c>
    </row>
    <row r="9">
      <c r="A9" s="5" t="inlineStr">
        <is>
          <t>Notices due but not recorded</t>
        </is>
      </c>
      <c r="B9" s="6">
        <f>COUNTIFS(Renewals!$B$5:$B$104,"&lt;&gt;",Renewals!$F$5:$F$104,"&lt;&gt;",Renewals!$F$5:$F$104,"&lt;="&amp;TODAY(),Renewals!$G$5:$G$104,"",Renewals!$M$5:$M$104,"&lt;&gt;Renewed",Renewals!$M$5:$M$104,"&lt;&gt;Declined",Renewals!$M$5:$M$104,"&lt;&gt;Lapsed")</f>
        <v/>
      </c>
      <c r="D9" s="7">
        <f>Assumptions!D7</f>
        <v/>
      </c>
      <c r="E9" s="8">
        <f>IF(D9="","",COUNTIF(Renewals!$M$5:$M$104,D9))</f>
        <v/>
      </c>
    </row>
    <row r="10">
      <c r="A10" s="9" t="inlineStr">
        <is>
          <t>Renewed outcomes</t>
        </is>
      </c>
      <c r="B10" s="10">
        <f>COUNTIF(Renewals!$M$5:$M$104,"Renewed")</f>
        <v/>
      </c>
      <c r="D10" s="11">
        <f>Assumptions!D8</f>
        <v/>
      </c>
      <c r="E10" s="12">
        <f>IF(D10="","",COUNTIF(Renewals!$M$5:$M$104,D10))</f>
        <v/>
      </c>
    </row>
    <row r="11">
      <c r="A11" s="5" t="inlineStr">
        <is>
          <t>Closed outcome renewal rate</t>
        </is>
      </c>
      <c r="B11" s="13">
        <f>IFERROR(COUNTIF(Renewals!$M$5:$M$104,"Renewed")/(COUNTIF(Renewals!$M$5:$M$104,"Renewed")+COUNTIF(Renewals!$M$5:$M$104,"Declined")+COUNTIF(Renewals!$M$5:$M$104,"Lapsed")),"")</f>
        <v/>
      </c>
      <c r="D11" s="7">
        <f>Assumptions!D9</f>
        <v/>
      </c>
      <c r="E11" s="8">
        <f>IF(D11="","",COUNTIF(Renewals!$M$5:$M$104,D11))</f>
        <v/>
      </c>
    </row>
    <row r="12">
      <c r="A12" s="9" t="inlineStr">
        <is>
          <t>Open proposed value</t>
        </is>
      </c>
      <c r="B12" s="14">
        <f>SUMIFS(Renewals!$K$5:$K$104,Renewals!$B$5:$B$104,"&lt;&gt;",Renewals!$M$5:$M$104,"&lt;&gt;Renewed",Renewals!$M$5:$M$104,"&lt;&gt;Declined",Renewals!$M$5:$M$104,"&lt;&gt;Lapsed")</f>
        <v/>
      </c>
    </row>
    <row r="13">
      <c r="A13" s="5" t="inlineStr">
        <is>
          <t>Recorded contact attempts</t>
        </is>
      </c>
      <c r="B13" s="6">
        <f>SUM(Renewals!$I$5:$I$104)</f>
        <v/>
      </c>
    </row>
  </sheetData>
  <mergeCells count="1">
    <mergeCell ref="A1:H1"/>
  </mergeCells>
  <conditionalFormatting sqref="B8">
    <cfRule type="expression" priority="1" dxfId="0">
      <formula>$B$8&gt;0</formula>
    </cfRule>
  </conditionalFormatting>
  <conditionalFormatting sqref="B9">
    <cfRule type="expression" priority="2" dxfId="1">
      <formula>$B$9&gt;0</formula>
    </cfRule>
  </conditionalFormatting>
  <conditionalFormatting sqref="B10">
    <cfRule type="expression" priority="3" dxfId="2">
      <formula>$B$10&gt;0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10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34" customWidth="1" min="2" max="2"/>
    <col width="38" customWidth="1" min="3" max="3"/>
    <col width="28" customWidth="1" min="4" max="4"/>
    <col width="15" customWidth="1" min="5" max="5"/>
    <col width="20" customWidth="1" min="6" max="6"/>
    <col width="16" customWidth="1" min="7" max="7"/>
    <col width="16" customWidth="1" min="8" max="8"/>
    <col width="14" customWidth="1" min="9" max="9"/>
    <col width="17" customWidth="1" min="10" max="10"/>
    <col width="16" customWidth="1" min="11" max="11"/>
    <col width="21" customWidth="1" min="12" max="12"/>
    <col width="18" customWidth="1" min="13" max="13"/>
    <col width="15" customWidth="1" min="14" max="14"/>
    <col width="17" customWidth="1" min="15" max="15"/>
    <col width="27" customWidth="1" min="16" max="16"/>
    <col width="15" customWidth="1" min="17" max="17"/>
  </cols>
  <sheetData>
    <row r="1" ht="28" customHeight="1">
      <c r="A1" s="1" t="inlineStr">
        <is>
          <t>Maintenance Plan Renewal Working List</t>
        </is>
      </c>
      <c r="B1" s="31" t="n"/>
      <c r="C1" s="31" t="n"/>
      <c r="D1" s="31" t="n"/>
      <c r="E1" s="31" t="n"/>
      <c r="F1" s="31" t="n"/>
      <c r="G1" s="31" t="n"/>
      <c r="H1" s="31" t="n"/>
      <c r="I1" s="31" t="n"/>
      <c r="J1" s="31" t="n"/>
      <c r="K1" s="31" t="n"/>
      <c r="L1" s="31" t="n"/>
      <c r="M1" s="31" t="n"/>
      <c r="N1" s="31" t="n"/>
      <c r="O1" s="31" t="n"/>
      <c r="P1" s="31" t="n"/>
      <c r="Q1" s="32" t="n"/>
    </row>
    <row r="2" ht="30" customHeight="1">
      <c r="A2" s="15" t="inlineStr">
        <is>
          <t>Enter plan details in peach cells. Formula alerts are internal prompts for human review.</t>
        </is>
      </c>
    </row>
    <row r="3"/>
    <row r="4" ht="34" customHeight="1">
      <c r="A4" s="16" t="inlineStr">
        <is>
          <t>Renewal Job ID</t>
        </is>
      </c>
      <c r="B4" s="16" t="inlineStr">
        <is>
          <t>Customer</t>
        </is>
      </c>
      <c r="C4" s="16" t="inlineStr">
        <is>
          <t>Equipment / Plan Description</t>
        </is>
      </c>
      <c r="D4" s="16" t="inlineStr">
        <is>
          <t>Assigned Technician</t>
        </is>
      </c>
      <c r="E4" s="16" t="inlineStr">
        <is>
          <t>Expiration Date</t>
        </is>
      </c>
      <c r="F4" s="16" t="inlineStr">
        <is>
          <t>Recommended Notice Date</t>
        </is>
      </c>
      <c r="G4" s="16" t="inlineStr">
        <is>
          <t>Notice Sent Date</t>
        </is>
      </c>
      <c r="H4" s="16" t="inlineStr">
        <is>
          <t>Last Contact Date</t>
        </is>
      </c>
      <c r="I4" s="16" t="inlineStr">
        <is>
          <t>Contact Attempts</t>
        </is>
      </c>
      <c r="J4" s="16" t="inlineStr">
        <is>
          <t>Current Plan Price</t>
        </is>
      </c>
      <c r="K4" s="16" t="inlineStr">
        <is>
          <t>Proposed Price</t>
        </is>
      </c>
      <c r="L4" s="16" t="inlineStr">
        <is>
          <t>Responsibility</t>
        </is>
      </c>
      <c r="M4" s="16" t="inlineStr">
        <is>
          <t>Renewal Status</t>
        </is>
      </c>
      <c r="N4" s="16" t="inlineStr">
        <is>
          <t>Outcome Date</t>
        </is>
      </c>
      <c r="O4" s="16" t="inlineStr">
        <is>
          <t>Days to Expiration</t>
        </is>
      </c>
      <c r="P4" s="16" t="inlineStr">
        <is>
          <t>Follow-Up Alert</t>
        </is>
      </c>
      <c r="Q4" s="16" t="inlineStr">
        <is>
          <t>Price Change %</t>
        </is>
      </c>
    </row>
    <row r="5" ht="31" customHeight="1">
      <c r="A5" s="17" t="inlineStr">
        <is>
          <t>DEMO-REN-001</t>
        </is>
      </c>
      <c r="B5" s="18" t="inlineStr">
        <is>
          <t>Fictional Customer - Bluebird Workshop</t>
        </is>
      </c>
      <c r="C5" s="18" t="inlineStr">
        <is>
          <t>Fictional rooftop unit maintenance plan</t>
        </is>
      </c>
      <c r="D5" s="17" t="inlineStr">
        <is>
          <t>Fictional Technician Alpha</t>
        </is>
      </c>
      <c r="E5" s="19" t="n">
        <v>46252</v>
      </c>
      <c r="F5" s="20">
        <f>IF(OR($E5="",Assumptions!$B$3=""),"",$E5-Assumptions!$B$3)</f>
        <v/>
      </c>
      <c r="G5" s="19" t="n">
        <v>46212</v>
      </c>
      <c r="H5" s="19" t="n">
        <v>46243</v>
      </c>
      <c r="I5" s="21" t="n">
        <v>2</v>
      </c>
      <c r="J5" s="22" t="n">
        <v>420</v>
      </c>
      <c r="K5" s="22" t="n">
        <v>450</v>
      </c>
      <c r="L5" s="17" t="inlineStr">
        <is>
          <t>Office Coordinator</t>
        </is>
      </c>
      <c r="M5" s="17" t="inlineStr">
        <is>
          <t>Renewed</t>
        </is>
      </c>
      <c r="N5" s="19" t="n">
        <v>46243</v>
      </c>
      <c r="O5" s="8">
        <f>IF($E5="","",$E5-TODAY())</f>
        <v/>
      </c>
      <c r="P5" s="23">
        <f>IF($B5="","",IF(OR($M5="Renewed",$M5="Declined",$M5="Lapsed"),IF($N5="","Add outcome date","Closed"),IF($M5="","Add renewal status",IF($E5="","Add expiration date",IF($F5="","Check notice settings",IF($E5&lt;TODAY(),"Expired - human review",IF(AND($G5="",TODAY()&gt;=$F5),"Notice due - human check",IF(AND($M5="Proposal Sent",$K5=""),"Add proposed price",IF(AND(OR($M5="Contacting",$M5="Proposal Sent"),OR($H5="",TODAY()-$H5&gt;=Assumptions!$B$5)),"Follow up - human check","On track")))))))))</f>
        <v/>
      </c>
      <c r="Q5" s="13">
        <f>IF(OR($J5="",$K5="",$J5&lt;=0),"",IFERROR(($K5-$J5)/$J5,""))</f>
        <v/>
      </c>
    </row>
    <row r="6" ht="31" customHeight="1">
      <c r="A6" s="17" t="inlineStr">
        <is>
          <t>DEMO-REN-002</t>
        </is>
      </c>
      <c r="B6" s="18" t="inlineStr">
        <is>
          <t>Fictional Customer - Copper Kite Studio</t>
        </is>
      </c>
      <c r="C6" s="18" t="inlineStr">
        <is>
          <t>Fictional split system maintenance plan</t>
        </is>
      </c>
      <c r="D6" s="17" t="inlineStr">
        <is>
          <t>Fictional Technician Bravo</t>
        </is>
      </c>
      <c r="E6" s="19" t="n">
        <v>46267</v>
      </c>
      <c r="F6" s="24">
        <f>IF(OR($E6="",Assumptions!$B$3=""),"",$E6-Assumptions!$B$3)</f>
        <v/>
      </c>
      <c r="G6" s="19" t="n">
        <v>46227</v>
      </c>
      <c r="H6" s="19" t="n">
        <v>46262</v>
      </c>
      <c r="I6" s="21" t="n">
        <v>4</v>
      </c>
      <c r="J6" s="22" t="n">
        <v>360</v>
      </c>
      <c r="K6" s="22" t="n">
        <v>390</v>
      </c>
      <c r="L6" s="17" t="inlineStr">
        <is>
          <t>Service Manager</t>
        </is>
      </c>
      <c r="M6" s="17" t="inlineStr">
        <is>
          <t>Lapsed</t>
        </is>
      </c>
      <c r="N6" s="19" t="n">
        <v>46269</v>
      </c>
      <c r="O6" s="12">
        <f>IF($E6="","",$E6-TODAY())</f>
        <v/>
      </c>
      <c r="P6" s="25">
        <f>IF($B6="","",IF(OR($M6="Renewed",$M6="Declined",$M6="Lapsed"),IF($N6="","Add outcome date","Closed"),IF($M6="","Add renewal status",IF($E6="","Add expiration date",IF($F6="","Check notice settings",IF($E6&lt;TODAY(),"Expired - human review",IF(AND($G6="",TODAY()&gt;=$F6),"Notice due - human check",IF(AND($M6="Proposal Sent",$K6=""),"Add proposed price",IF(AND(OR($M6="Contacting",$M6="Proposal Sent"),OR($H6="",TODAY()-$H6&gt;=Assumptions!$B$5)),"Follow up - human check","On track")))))))))</f>
        <v/>
      </c>
      <c r="Q6" s="26">
        <f>IF(OR($J6="",$K6="",$J6&lt;=0),"",IFERROR(($K6-$J6)/$J6,""))</f>
        <v/>
      </c>
    </row>
    <row r="7" ht="31" customHeight="1">
      <c r="A7" s="17" t="inlineStr">
        <is>
          <t>DEMO-REN-003</t>
        </is>
      </c>
      <c r="B7" s="18" t="inlineStr">
        <is>
          <t>Fictional Customer - Juniper Moon Gallery</t>
        </is>
      </c>
      <c r="C7" s="18" t="inlineStr">
        <is>
          <t>Fictional heat pump maintenance plan</t>
        </is>
      </c>
      <c r="D7" s="17" t="inlineStr">
        <is>
          <t>Fictional Technician Cedar</t>
        </is>
      </c>
      <c r="E7" s="19" t="n">
        <v>46284</v>
      </c>
      <c r="F7" s="20">
        <f>IF(OR($E7="",Assumptions!$B$3=""),"",$E7-Assumptions!$B$3)</f>
        <v/>
      </c>
      <c r="G7" s="19" t="n">
        <v>46249</v>
      </c>
      <c r="H7" s="19" t="n">
        <v>46265</v>
      </c>
      <c r="I7" s="21" t="n">
        <v>3</v>
      </c>
      <c r="J7" s="22" t="n">
        <v>525</v>
      </c>
      <c r="K7" s="22" t="n">
        <v>565</v>
      </c>
      <c r="L7" s="17" t="inlineStr">
        <is>
          <t>Office Coordinator</t>
        </is>
      </c>
      <c r="M7" s="17" t="inlineStr">
        <is>
          <t>Proposal Sent</t>
        </is>
      </c>
      <c r="N7" s="19" t="n"/>
      <c r="O7" s="8">
        <f>IF($E7="","",$E7-TODAY())</f>
        <v/>
      </c>
      <c r="P7" s="23">
        <f>IF($B7="","",IF(OR($M7="Renewed",$M7="Declined",$M7="Lapsed"),IF($N7="","Add outcome date","Closed"),IF($M7="","Add renewal status",IF($E7="","Add expiration date",IF($F7="","Check notice settings",IF($E7&lt;TODAY(),"Expired - human review",IF(AND($G7="",TODAY()&gt;=$F7),"Notice due - human check",IF(AND($M7="Proposal Sent",$K7=""),"Add proposed price",IF(AND(OR($M7="Contacting",$M7="Proposal Sent"),OR($H7="",TODAY()-$H7&gt;=Assumptions!$B$5)),"Follow up - human check","On track")))))))))</f>
        <v/>
      </c>
      <c r="Q7" s="13">
        <f>IF(OR($J7="",$K7="",$J7&lt;=0),"",IFERROR(($K7-$J7)/$J7,""))</f>
        <v/>
      </c>
    </row>
    <row r="8" ht="31" customHeight="1">
      <c r="A8" s="17" t="inlineStr">
        <is>
          <t>DEMO-REN-004</t>
        </is>
      </c>
      <c r="B8" s="18" t="inlineStr">
        <is>
          <t>Fictional Customer - Paper Rocket Market</t>
        </is>
      </c>
      <c r="C8" s="18" t="inlineStr">
        <is>
          <t>Fictional packaged unit maintenance plan</t>
        </is>
      </c>
      <c r="D8" s="17" t="inlineStr">
        <is>
          <t>Fictional Technician Delta</t>
        </is>
      </c>
      <c r="E8" s="19" t="n">
        <v>46295</v>
      </c>
      <c r="F8" s="24">
        <f>IF(OR($E8="",Assumptions!$B$3=""),"",$E8-Assumptions!$B$3)</f>
        <v/>
      </c>
      <c r="G8" s="19" t="n">
        <v>46262</v>
      </c>
      <c r="H8" s="19" t="n">
        <v>46266</v>
      </c>
      <c r="I8" s="21" t="n">
        <v>2</v>
      </c>
      <c r="J8" s="22" t="n">
        <v>475</v>
      </c>
      <c r="K8" s="22" t="n">
        <v>505</v>
      </c>
      <c r="L8" s="17" t="inlineStr">
        <is>
          <t>Assigned Technician</t>
        </is>
      </c>
      <c r="M8" s="17" t="inlineStr">
        <is>
          <t>Contacting</t>
        </is>
      </c>
      <c r="N8" s="19" t="n"/>
      <c r="O8" s="12">
        <f>IF($E8="","",$E8-TODAY())</f>
        <v/>
      </c>
      <c r="P8" s="25">
        <f>IF($B8="","",IF(OR($M8="Renewed",$M8="Declined",$M8="Lapsed"),IF($N8="","Add outcome date","Closed"),IF($M8="","Add renewal status",IF($E8="","Add expiration date",IF($F8="","Check notice settings",IF($E8&lt;TODAY(),"Expired - human review",IF(AND($G8="",TODAY()&gt;=$F8),"Notice due - human check",IF(AND($M8="Proposal Sent",$K8=""),"Add proposed price",IF(AND(OR($M8="Contacting",$M8="Proposal Sent"),OR($H8="",TODAY()-$H8&gt;=Assumptions!$B$5)),"Follow up - human check","On track")))))))))</f>
        <v/>
      </c>
      <c r="Q8" s="26">
        <f>IF(OR($J8="",$K8="",$J8&lt;=0),"",IFERROR(($K8-$J8)/$J8,""))</f>
        <v/>
      </c>
    </row>
    <row r="9" ht="31" customHeight="1">
      <c r="A9" s="17" t="inlineStr">
        <is>
          <t>DEMO-REN-005</t>
        </is>
      </c>
      <c r="B9" s="18" t="inlineStr">
        <is>
          <t>Fictional Customer - Lantern Fox Office</t>
        </is>
      </c>
      <c r="C9" s="18" t="inlineStr">
        <is>
          <t>Fictional furnace and air conditioner maintenance plan</t>
        </is>
      </c>
      <c r="D9" s="17" t="inlineStr">
        <is>
          <t>Fictional Technician Ember</t>
        </is>
      </c>
      <c r="E9" s="19" t="n">
        <v>46307</v>
      </c>
      <c r="F9" s="20">
        <f>IF(OR($E9="",Assumptions!$B$3=""),"",$E9-Assumptions!$B$3)</f>
        <v/>
      </c>
      <c r="G9" s="19" t="n"/>
      <c r="H9" s="19" t="n"/>
      <c r="I9" s="21" t="n">
        <v>0</v>
      </c>
      <c r="J9" s="22" t="n">
        <v>300</v>
      </c>
      <c r="K9" s="22" t="n">
        <v>325</v>
      </c>
      <c r="L9" s="17" t="inlineStr">
        <is>
          <t>Office Coordinator</t>
        </is>
      </c>
      <c r="M9" s="17" t="inlineStr">
        <is>
          <t>Pending Notice</t>
        </is>
      </c>
      <c r="N9" s="19" t="n"/>
      <c r="O9" s="8">
        <f>IF($E9="","",$E9-TODAY())</f>
        <v/>
      </c>
      <c r="P9" s="23">
        <f>IF($B9="","",IF(OR($M9="Renewed",$M9="Declined",$M9="Lapsed"),IF($N9="","Add outcome date","Closed"),IF($M9="","Add renewal status",IF($E9="","Add expiration date",IF($F9="","Check notice settings",IF($E9&lt;TODAY(),"Expired - human review",IF(AND($G9="",TODAY()&gt;=$F9),"Notice due - human check",IF(AND($M9="Proposal Sent",$K9=""),"Add proposed price",IF(AND(OR($M9="Contacting",$M9="Proposal Sent"),OR($H9="",TODAY()-$H9&gt;=Assumptions!$B$5)),"Follow up - human check","On track")))))))))</f>
        <v/>
      </c>
      <c r="Q9" s="13">
        <f>IF(OR($J9="",$K9="",$J9&lt;=0),"",IFERROR(($K9-$J9)/$J9,""))</f>
        <v/>
      </c>
    </row>
    <row r="10" ht="31" customHeight="1">
      <c r="A10" s="17" t="inlineStr">
        <is>
          <t>DEMO-REN-006</t>
        </is>
      </c>
      <c r="B10" s="18" t="inlineStr">
        <is>
          <t>Fictional Customer - Silver Acorn Hall</t>
        </is>
      </c>
      <c r="C10" s="18" t="inlineStr">
        <is>
          <t>Fictional boiler maintenance plan</t>
        </is>
      </c>
      <c r="D10" s="17" t="inlineStr">
        <is>
          <t>Fictional Technician Alpha</t>
        </is>
      </c>
      <c r="E10" s="19" t="n">
        <v>46322</v>
      </c>
      <c r="F10" s="24">
        <f>IF(OR($E10="",Assumptions!$B$3=""),"",$E10-Assumptions!$B$3)</f>
        <v/>
      </c>
      <c r="G10" s="19" t="n">
        <v>46271</v>
      </c>
      <c r="H10" s="19" t="n">
        <v>46274</v>
      </c>
      <c r="I10" s="21" t="n">
        <v>1</v>
      </c>
      <c r="J10" s="22" t="n">
        <v>680</v>
      </c>
      <c r="K10" s="22" t="n">
        <v>720</v>
      </c>
      <c r="L10" s="17" t="inlineStr">
        <is>
          <t>Service Manager</t>
        </is>
      </c>
      <c r="M10" s="17" t="inlineStr">
        <is>
          <t>Proposal Sent</t>
        </is>
      </c>
      <c r="N10" s="19" t="n"/>
      <c r="O10" s="12">
        <f>IF($E10="","",$E10-TODAY())</f>
        <v/>
      </c>
      <c r="P10" s="25">
        <f>IF($B10="","",IF(OR($M10="Renewed",$M10="Declined",$M10="Lapsed"),IF($N10="","Add outcome date","Closed"),IF($M10="","Add renewal status",IF($E10="","Add expiration date",IF($F10="","Check notice settings",IF($E10&lt;TODAY(),"Expired - human review",IF(AND($G10="",TODAY()&gt;=$F10),"Notice due - human check",IF(AND($M10="Proposal Sent",$K10=""),"Add proposed price",IF(AND(OR($M10="Contacting",$M10="Proposal Sent"),OR($H10="",TODAY()-$H10&gt;=Assumptions!$B$5)),"Follow up - human check","On track")))))))))</f>
        <v/>
      </c>
      <c r="Q10" s="26">
        <f>IF(OR($J10="",$K10="",$J10&lt;=0),"",IFERROR(($K10-$J10)/$J10,""))</f>
        <v/>
      </c>
    </row>
    <row r="11" ht="31" customHeight="1">
      <c r="A11" s="17" t="inlineStr">
        <is>
          <t>DEMO-REN-007</t>
        </is>
      </c>
      <c r="B11" s="18" t="inlineStr">
        <is>
          <t>Fictional Customer - Marmalade Cloud Shop</t>
        </is>
      </c>
      <c r="C11" s="18" t="inlineStr">
        <is>
          <t>Fictional mini-split maintenance plan</t>
        </is>
      </c>
      <c r="D11" s="17" t="inlineStr">
        <is>
          <t>Fictional Technician Bravo</t>
        </is>
      </c>
      <c r="E11" s="19" t="n">
        <v>46337</v>
      </c>
      <c r="F11" s="20">
        <f>IF(OR($E11="",Assumptions!$B$3=""),"",$E11-Assumptions!$B$3)</f>
        <v/>
      </c>
      <c r="G11" s="19" t="n">
        <v>46257</v>
      </c>
      <c r="H11" s="19" t="n">
        <v>46275</v>
      </c>
      <c r="I11" s="21" t="n">
        <v>2</v>
      </c>
      <c r="J11" s="22" t="n">
        <v>240</v>
      </c>
      <c r="K11" s="22" t="n">
        <v>265</v>
      </c>
      <c r="L11" s="17" t="inlineStr">
        <is>
          <t>Office Coordinator</t>
        </is>
      </c>
      <c r="M11" s="17" t="inlineStr">
        <is>
          <t>Declined</t>
        </is>
      </c>
      <c r="N11" s="19" t="n">
        <v>46276</v>
      </c>
      <c r="O11" s="8">
        <f>IF($E11="","",$E11-TODAY())</f>
        <v/>
      </c>
      <c r="P11" s="23">
        <f>IF($B11="","",IF(OR($M11="Renewed",$M11="Declined",$M11="Lapsed"),IF($N11="","Add outcome date","Closed"),IF($M11="","Add renewal status",IF($E11="","Add expiration date",IF($F11="","Check notice settings",IF($E11&lt;TODAY(),"Expired - human review",IF(AND($G11="",TODAY()&gt;=$F11),"Notice due - human check",IF(AND($M11="Proposal Sent",$K11=""),"Add proposed price",IF(AND(OR($M11="Contacting",$M11="Proposal Sent"),OR($H11="",TODAY()-$H11&gt;=Assumptions!$B$5)),"Follow up - human check","On track")))))))))</f>
        <v/>
      </c>
      <c r="Q11" s="13">
        <f>IF(OR($J11="",$K11="",$J11&lt;=0),"",IFERROR(($K11-$J11)/$J11,""))</f>
        <v/>
      </c>
    </row>
    <row r="12" ht="31" customHeight="1">
      <c r="A12" s="17" t="inlineStr">
        <is>
          <t>DEMO-REN-008</t>
        </is>
      </c>
      <c r="B12" s="18" t="inlineStr">
        <is>
          <t>Fictional Customer - Cobalt Finch Loft</t>
        </is>
      </c>
      <c r="C12" s="18" t="inlineStr">
        <is>
          <t>Fictional promotional heat pump maintenance plan</t>
        </is>
      </c>
      <c r="D12" s="17" t="inlineStr">
        <is>
          <t>Fictional Technician Cedar</t>
        </is>
      </c>
      <c r="E12" s="19" t="n">
        <v>46352</v>
      </c>
      <c r="F12" s="24">
        <f>IF(OR($E12="",Assumptions!$B$3=""),"",$E12-Assumptions!$B$3)</f>
        <v/>
      </c>
      <c r="G12" s="19" t="n"/>
      <c r="H12" s="19" t="n">
        <v>46274</v>
      </c>
      <c r="I12" s="21" t="n">
        <v>0</v>
      </c>
      <c r="J12" s="22" t="n">
        <v>0</v>
      </c>
      <c r="K12" s="22" t="n">
        <v>280</v>
      </c>
      <c r="L12" s="17" t="inlineStr">
        <is>
          <t>Service Manager</t>
        </is>
      </c>
      <c r="M12" s="17" t="inlineStr">
        <is>
          <t>Hold</t>
        </is>
      </c>
      <c r="N12" s="19" t="n"/>
      <c r="O12" s="12">
        <f>IF($E12="","",$E12-TODAY())</f>
        <v/>
      </c>
      <c r="P12" s="25">
        <f>IF($B12="","",IF(OR($M12="Renewed",$M12="Declined",$M12="Lapsed"),IF($N12="","Add outcome date","Closed"),IF($M12="","Add renewal status",IF($E12="","Add expiration date",IF($F12="","Check notice settings",IF($E12&lt;TODAY(),"Expired - human review",IF(AND($G12="",TODAY()&gt;=$F12),"Notice due - human check",IF(AND($M12="Proposal Sent",$K12=""),"Add proposed price",IF(AND(OR($M12="Contacting",$M12="Proposal Sent"),OR($H12="",TODAY()-$H12&gt;=Assumptions!$B$5)),"Follow up - human check","On track")))))))))</f>
        <v/>
      </c>
      <c r="Q12" s="26">
        <f>IF(OR($J12="",$K12="",$J12&lt;=0),"",IFERROR(($K12-$J12)/$J12,""))</f>
        <v/>
      </c>
    </row>
    <row r="13" ht="31" customHeight="1">
      <c r="A13" s="17" t="inlineStr">
        <is>
          <t>DEMO-REN-009</t>
        </is>
      </c>
      <c r="B13" s="18" t="inlineStr">
        <is>
          <t>Fictional Customer - Velvet Compass Annex</t>
        </is>
      </c>
      <c r="C13" s="18" t="inlineStr">
        <is>
          <t>Fictional rooftop unit maintenance plan</t>
        </is>
      </c>
      <c r="D13" s="17" t="inlineStr">
        <is>
          <t>Fictional Technician Delta</t>
        </is>
      </c>
      <c r="E13" s="19" t="n">
        <v>46367</v>
      </c>
      <c r="F13" s="20">
        <f>IF(OR($E13="",Assumptions!$B$3=""),"",$E13-Assumptions!$B$3)</f>
        <v/>
      </c>
      <c r="G13" s="19" t="n"/>
      <c r="H13" s="19" t="n"/>
      <c r="I13" s="21" t="n">
        <v>0</v>
      </c>
      <c r="J13" s="22" t="n">
        <v>590</v>
      </c>
      <c r="K13" s="22" t="n"/>
      <c r="L13" s="17" t="inlineStr">
        <is>
          <t>Office Coordinator</t>
        </is>
      </c>
      <c r="M13" s="17" t="inlineStr">
        <is>
          <t>Pending Notice</t>
        </is>
      </c>
      <c r="N13" s="19" t="n"/>
      <c r="O13" s="8">
        <f>IF($E13="","",$E13-TODAY())</f>
        <v/>
      </c>
      <c r="P13" s="23">
        <f>IF($B13="","",IF(OR($M13="Renewed",$M13="Declined",$M13="Lapsed"),IF($N13="","Add outcome date","Closed"),IF($M13="","Add renewal status",IF($E13="","Add expiration date",IF($F13="","Check notice settings",IF($E13&lt;TODAY(),"Expired - human review",IF(AND($G13="",TODAY()&gt;=$F13),"Notice due - human check",IF(AND($M13="Proposal Sent",$K13=""),"Add proposed price",IF(AND(OR($M13="Contacting",$M13="Proposal Sent"),OR($H13="",TODAY()-$H13&gt;=Assumptions!$B$5)),"Follow up - human check","On track")))))))))</f>
        <v/>
      </c>
      <c r="Q13" s="13">
        <f>IF(OR($J13="",$K13="",$J13&lt;=0),"",IFERROR(($K13-$J13)/$J13,""))</f>
        <v/>
      </c>
    </row>
    <row r="14" ht="31" customHeight="1">
      <c r="A14" s="17" t="inlineStr">
        <is>
          <t>DEMO-REN-010</t>
        </is>
      </c>
      <c r="B14" s="18" t="inlineStr">
        <is>
          <t>Fictional Customer - Golden Teacup Depot</t>
        </is>
      </c>
      <c r="C14" s="18" t="inlineStr">
        <is>
          <t>Fictional dual-fuel system maintenance plan</t>
        </is>
      </c>
      <c r="D14" s="17" t="inlineStr">
        <is>
          <t>Fictional Technician Ember</t>
        </is>
      </c>
      <c r="E14" s="19" t="n">
        <v>46397</v>
      </c>
      <c r="F14" s="24">
        <f>IF(OR($E14="",Assumptions!$B$3=""),"",$E14-Assumptions!$B$3)</f>
        <v/>
      </c>
      <c r="G14" s="19" t="n">
        <v>46265</v>
      </c>
      <c r="H14" s="19" t="n">
        <v>46275</v>
      </c>
      <c r="I14" s="21" t="n">
        <v>1</v>
      </c>
      <c r="J14" s="22" t="n">
        <v>410</v>
      </c>
      <c r="K14" s="22" t="n">
        <v>410</v>
      </c>
      <c r="L14" s="17" t="inlineStr">
        <is>
          <t>Assigned Technician</t>
        </is>
      </c>
      <c r="M14" s="17" t="inlineStr">
        <is>
          <t>Renewed</t>
        </is>
      </c>
      <c r="N14" s="19" t="n">
        <v>46276</v>
      </c>
      <c r="O14" s="12">
        <f>IF($E14="","",$E14-TODAY())</f>
        <v/>
      </c>
      <c r="P14" s="25">
        <f>IF($B14="","",IF(OR($M14="Renewed",$M14="Declined",$M14="Lapsed"),IF($N14="","Add outcome date","Closed"),IF($M14="","Add renewal status",IF($E14="","Add expiration date",IF($F14="","Check notice settings",IF($E14&lt;TODAY(),"Expired - human review",IF(AND($G14="",TODAY()&gt;=$F14),"Notice due - human check",IF(AND($M14="Proposal Sent",$K14=""),"Add proposed price",IF(AND(OR($M14="Contacting",$M14="Proposal Sent"),OR($H14="",TODAY()-$H14&gt;=Assumptions!$B$5)),"Follow up - human check","On track")))))))))</f>
        <v/>
      </c>
      <c r="Q14" s="26">
        <f>IF(OR($J14="",$K14="",$J14&lt;=0),"",IFERROR(($K14-$J14)/$J14,""))</f>
        <v/>
      </c>
    </row>
    <row r="15" ht="31" customHeight="1">
      <c r="A15" s="17" t="n"/>
      <c r="B15" s="18" t="n"/>
      <c r="C15" s="18" t="n"/>
      <c r="D15" s="17" t="n"/>
      <c r="E15" s="19" t="n"/>
      <c r="F15" s="20">
        <f>IF(OR($E15="",Assumptions!$B$3=""),"",$E15-Assumptions!$B$3)</f>
        <v/>
      </c>
      <c r="G15" s="19" t="n"/>
      <c r="H15" s="19" t="n"/>
      <c r="I15" s="21" t="n"/>
      <c r="J15" s="22" t="n"/>
      <c r="K15" s="22" t="n"/>
      <c r="L15" s="17" t="n"/>
      <c r="M15" s="17" t="n"/>
      <c r="N15" s="19" t="n"/>
      <c r="O15" s="8">
        <f>IF($E15="","",$E15-TODAY())</f>
        <v/>
      </c>
      <c r="P15" s="23">
        <f>IF($B15="","",IF(OR($M15="Renewed",$M15="Declined",$M15="Lapsed"),IF($N15="","Add outcome date","Closed"),IF($M15="","Add renewal status",IF($E15="","Add expiration date",IF($F15="","Check notice settings",IF($E15&lt;TODAY(),"Expired - human review",IF(AND($G15="",TODAY()&gt;=$F15),"Notice due - human check",IF(AND($M15="Proposal Sent",$K15=""),"Add proposed price",IF(AND(OR($M15="Contacting",$M15="Proposal Sent"),OR($H15="",TODAY()-$H15&gt;=Assumptions!$B$5)),"Follow up - human check","On track")))))))))</f>
        <v/>
      </c>
      <c r="Q15" s="13">
        <f>IF(OR($J15="",$K15="",$J15&lt;=0),"",IFERROR(($K15-$J15)/$J15,""))</f>
        <v/>
      </c>
    </row>
    <row r="16" ht="31" customHeight="1">
      <c r="A16" s="17" t="n"/>
      <c r="B16" s="18" t="n"/>
      <c r="C16" s="18" t="n"/>
      <c r="D16" s="17" t="n"/>
      <c r="E16" s="19" t="n"/>
      <c r="F16" s="24">
        <f>IF(OR($E16="",Assumptions!$B$3=""),"",$E16-Assumptions!$B$3)</f>
        <v/>
      </c>
      <c r="G16" s="19" t="n"/>
      <c r="H16" s="19" t="n"/>
      <c r="I16" s="21" t="n"/>
      <c r="J16" s="22" t="n"/>
      <c r="K16" s="22" t="n"/>
      <c r="L16" s="17" t="n"/>
      <c r="M16" s="17" t="n"/>
      <c r="N16" s="19" t="n"/>
      <c r="O16" s="12">
        <f>IF($E16="","",$E16-TODAY())</f>
        <v/>
      </c>
      <c r="P16" s="25">
        <f>IF($B16="","",IF(OR($M16="Renewed",$M16="Declined",$M16="Lapsed"),IF($N16="","Add outcome date","Closed"),IF($M16="","Add renewal status",IF($E16="","Add expiration date",IF($F16="","Check notice settings",IF($E16&lt;TODAY(),"Expired - human review",IF(AND($G16="",TODAY()&gt;=$F16),"Notice due - human check",IF(AND($M16="Proposal Sent",$K16=""),"Add proposed price",IF(AND(OR($M16="Contacting",$M16="Proposal Sent"),OR($H16="",TODAY()-$H16&gt;=Assumptions!$B$5)),"Follow up - human check","On track")))))))))</f>
        <v/>
      </c>
      <c r="Q16" s="26">
        <f>IF(OR($J16="",$K16="",$J16&lt;=0),"",IFERROR(($K16-$J16)/$J16,""))</f>
        <v/>
      </c>
    </row>
    <row r="17" ht="31" customHeight="1">
      <c r="A17" s="17" t="n"/>
      <c r="B17" s="18" t="n"/>
      <c r="C17" s="18" t="n"/>
      <c r="D17" s="17" t="n"/>
      <c r="E17" s="19" t="n"/>
      <c r="F17" s="20">
        <f>IF(OR($E17="",Assumptions!$B$3=""),"",$E17-Assumptions!$B$3)</f>
        <v/>
      </c>
      <c r="G17" s="19" t="n"/>
      <c r="H17" s="19" t="n"/>
      <c r="I17" s="21" t="n"/>
      <c r="J17" s="22" t="n"/>
      <c r="K17" s="22" t="n"/>
      <c r="L17" s="17" t="n"/>
      <c r="M17" s="17" t="n"/>
      <c r="N17" s="19" t="n"/>
      <c r="O17" s="8">
        <f>IF($E17="","",$E17-TODAY())</f>
        <v/>
      </c>
      <c r="P17" s="23">
        <f>IF($B17="","",IF(OR($M17="Renewed",$M17="Declined",$M17="Lapsed"),IF($N17="","Add outcome date","Closed"),IF($M17="","Add renewal status",IF($E17="","Add expiration date",IF($F17="","Check notice settings",IF($E17&lt;TODAY(),"Expired - human review",IF(AND($G17="",TODAY()&gt;=$F17),"Notice due - human check",IF(AND($M17="Proposal Sent",$K17=""),"Add proposed price",IF(AND(OR($M17="Contacting",$M17="Proposal Sent"),OR($H17="",TODAY()-$H17&gt;=Assumptions!$B$5)),"Follow up - human check","On track")))))))))</f>
        <v/>
      </c>
      <c r="Q17" s="13">
        <f>IF(OR($J17="",$K17="",$J17&lt;=0),"",IFERROR(($K17-$J17)/$J17,""))</f>
        <v/>
      </c>
    </row>
    <row r="18" ht="31" customHeight="1">
      <c r="A18" s="17" t="n"/>
      <c r="B18" s="18" t="n"/>
      <c r="C18" s="18" t="n"/>
      <c r="D18" s="17" t="n"/>
      <c r="E18" s="19" t="n"/>
      <c r="F18" s="24">
        <f>IF(OR($E18="",Assumptions!$B$3=""),"",$E18-Assumptions!$B$3)</f>
        <v/>
      </c>
      <c r="G18" s="19" t="n"/>
      <c r="H18" s="19" t="n"/>
      <c r="I18" s="21" t="n"/>
      <c r="J18" s="22" t="n"/>
      <c r="K18" s="22" t="n"/>
      <c r="L18" s="17" t="n"/>
      <c r="M18" s="17" t="n"/>
      <c r="N18" s="19" t="n"/>
      <c r="O18" s="12">
        <f>IF($E18="","",$E18-TODAY())</f>
        <v/>
      </c>
      <c r="P18" s="25">
        <f>IF($B18="","",IF(OR($M18="Renewed",$M18="Declined",$M18="Lapsed"),IF($N18="","Add outcome date","Closed"),IF($M18="","Add renewal status",IF($E18="","Add expiration date",IF($F18="","Check notice settings",IF($E18&lt;TODAY(),"Expired - human review",IF(AND($G18="",TODAY()&gt;=$F18),"Notice due - human check",IF(AND($M18="Proposal Sent",$K18=""),"Add proposed price",IF(AND(OR($M18="Contacting",$M18="Proposal Sent"),OR($H18="",TODAY()-$H18&gt;=Assumptions!$B$5)),"Follow up - human check","On track")))))))))</f>
        <v/>
      </c>
      <c r="Q18" s="26">
        <f>IF(OR($J18="",$K18="",$J18&lt;=0),"",IFERROR(($K18-$J18)/$J18,""))</f>
        <v/>
      </c>
    </row>
    <row r="19" ht="31" customHeight="1">
      <c r="A19" s="17" t="n"/>
      <c r="B19" s="18" t="n"/>
      <c r="C19" s="18" t="n"/>
      <c r="D19" s="17" t="n"/>
      <c r="E19" s="19" t="n"/>
      <c r="F19" s="20">
        <f>IF(OR($E19="",Assumptions!$B$3=""),"",$E19-Assumptions!$B$3)</f>
        <v/>
      </c>
      <c r="G19" s="19" t="n"/>
      <c r="H19" s="19" t="n"/>
      <c r="I19" s="21" t="n"/>
      <c r="J19" s="22" t="n"/>
      <c r="K19" s="22" t="n"/>
      <c r="L19" s="17" t="n"/>
      <c r="M19" s="17" t="n"/>
      <c r="N19" s="19" t="n"/>
      <c r="O19" s="8">
        <f>IF($E19="","",$E19-TODAY())</f>
        <v/>
      </c>
      <c r="P19" s="23">
        <f>IF($B19="","",IF(OR($M19="Renewed",$M19="Declined",$M19="Lapsed"),IF($N19="","Add outcome date","Closed"),IF($M19="","Add renewal status",IF($E19="","Add expiration date",IF($F19="","Check notice settings",IF($E19&lt;TODAY(),"Expired - human review",IF(AND($G19="",TODAY()&gt;=$F19),"Notice due - human check",IF(AND($M19="Proposal Sent",$K19=""),"Add proposed price",IF(AND(OR($M19="Contacting",$M19="Proposal Sent"),OR($H19="",TODAY()-$H19&gt;=Assumptions!$B$5)),"Follow up - human check","On track")))))))))</f>
        <v/>
      </c>
      <c r="Q19" s="13">
        <f>IF(OR($J19="",$K19="",$J19&lt;=0),"",IFERROR(($K19-$J19)/$J19,""))</f>
        <v/>
      </c>
    </row>
    <row r="20" ht="31" customHeight="1">
      <c r="A20" s="17" t="n"/>
      <c r="B20" s="18" t="n"/>
      <c r="C20" s="18" t="n"/>
      <c r="D20" s="17" t="n"/>
      <c r="E20" s="19" t="n"/>
      <c r="F20" s="24">
        <f>IF(OR($E20="",Assumptions!$B$3=""),"",$E20-Assumptions!$B$3)</f>
        <v/>
      </c>
      <c r="G20" s="19" t="n"/>
      <c r="H20" s="19" t="n"/>
      <c r="I20" s="21" t="n"/>
      <c r="J20" s="22" t="n"/>
      <c r="K20" s="22" t="n"/>
      <c r="L20" s="17" t="n"/>
      <c r="M20" s="17" t="n"/>
      <c r="N20" s="19" t="n"/>
      <c r="O20" s="12">
        <f>IF($E20="","",$E20-TODAY())</f>
        <v/>
      </c>
      <c r="P20" s="25">
        <f>IF($B20="","",IF(OR($M20="Renewed",$M20="Declined",$M20="Lapsed"),IF($N20="","Add outcome date","Closed"),IF($M20="","Add renewal status",IF($E20="","Add expiration date",IF($F20="","Check notice settings",IF($E20&lt;TODAY(),"Expired - human review",IF(AND($G20="",TODAY()&gt;=$F20),"Notice due - human check",IF(AND($M20="Proposal Sent",$K20=""),"Add proposed price",IF(AND(OR($M20="Contacting",$M20="Proposal Sent"),OR($H20="",TODAY()-$H20&gt;=Assumptions!$B$5)),"Follow up - human check","On track")))))))))</f>
        <v/>
      </c>
      <c r="Q20" s="26">
        <f>IF(OR($J20="",$K20="",$J20&lt;=0),"",IFERROR(($K20-$J20)/$J20,""))</f>
        <v/>
      </c>
    </row>
    <row r="21" ht="31" customHeight="1">
      <c r="A21" s="17" t="n"/>
      <c r="B21" s="18" t="n"/>
      <c r="C21" s="18" t="n"/>
      <c r="D21" s="17" t="n"/>
      <c r="E21" s="19" t="n"/>
      <c r="F21" s="20">
        <f>IF(OR($E21="",Assumptions!$B$3=""),"",$E21-Assumptions!$B$3)</f>
        <v/>
      </c>
      <c r="G21" s="19" t="n"/>
      <c r="H21" s="19" t="n"/>
      <c r="I21" s="21" t="n"/>
      <c r="J21" s="22" t="n"/>
      <c r="K21" s="22" t="n"/>
      <c r="L21" s="17" t="n"/>
      <c r="M21" s="17" t="n"/>
      <c r="N21" s="19" t="n"/>
      <c r="O21" s="8">
        <f>IF($E21="","",$E21-TODAY())</f>
        <v/>
      </c>
      <c r="P21" s="23">
        <f>IF($B21="","",IF(OR($M21="Renewed",$M21="Declined",$M21="Lapsed"),IF($N21="","Add outcome date","Closed"),IF($M21="","Add renewal status",IF($E21="","Add expiration date",IF($F21="","Check notice settings",IF($E21&lt;TODAY(),"Expired - human review",IF(AND($G21="",TODAY()&gt;=$F21),"Notice due - human check",IF(AND($M21="Proposal Sent",$K21=""),"Add proposed price",IF(AND(OR($M21="Contacting",$M21="Proposal Sent"),OR($H21="",TODAY()-$H21&gt;=Assumptions!$B$5)),"Follow up - human check","On track")))))))))</f>
        <v/>
      </c>
      <c r="Q21" s="13">
        <f>IF(OR($J21="",$K21="",$J21&lt;=0),"",IFERROR(($K21-$J21)/$J21,""))</f>
        <v/>
      </c>
    </row>
    <row r="22" ht="31" customHeight="1">
      <c r="A22" s="17" t="n"/>
      <c r="B22" s="18" t="n"/>
      <c r="C22" s="18" t="n"/>
      <c r="D22" s="17" t="n"/>
      <c r="E22" s="19" t="n"/>
      <c r="F22" s="24">
        <f>IF(OR($E22="",Assumptions!$B$3=""),"",$E22-Assumptions!$B$3)</f>
        <v/>
      </c>
      <c r="G22" s="19" t="n"/>
      <c r="H22" s="19" t="n"/>
      <c r="I22" s="21" t="n"/>
      <c r="J22" s="22" t="n"/>
      <c r="K22" s="22" t="n"/>
      <c r="L22" s="17" t="n"/>
      <c r="M22" s="17" t="n"/>
      <c r="N22" s="19" t="n"/>
      <c r="O22" s="12">
        <f>IF($E22="","",$E22-TODAY())</f>
        <v/>
      </c>
      <c r="P22" s="25">
        <f>IF($B22="","",IF(OR($M22="Renewed",$M22="Declined",$M22="Lapsed"),IF($N22="","Add outcome date","Closed"),IF($M22="","Add renewal status",IF($E22="","Add expiration date",IF($F22="","Check notice settings",IF($E22&lt;TODAY(),"Expired - human review",IF(AND($G22="",TODAY()&gt;=$F22),"Notice due - human check",IF(AND($M22="Proposal Sent",$K22=""),"Add proposed price",IF(AND(OR($M22="Contacting",$M22="Proposal Sent"),OR($H22="",TODAY()-$H22&gt;=Assumptions!$B$5)),"Follow up - human check","On track")))))))))</f>
        <v/>
      </c>
      <c r="Q22" s="26">
        <f>IF(OR($J22="",$K22="",$J22&lt;=0),"",IFERROR(($K22-$J22)/$J22,""))</f>
        <v/>
      </c>
    </row>
    <row r="23" ht="31" customHeight="1">
      <c r="A23" s="17" t="n"/>
      <c r="B23" s="18" t="n"/>
      <c r="C23" s="18" t="n"/>
      <c r="D23" s="17" t="n"/>
      <c r="E23" s="19" t="n"/>
      <c r="F23" s="20">
        <f>IF(OR($E23="",Assumptions!$B$3=""),"",$E23-Assumptions!$B$3)</f>
        <v/>
      </c>
      <c r="G23" s="19" t="n"/>
      <c r="H23" s="19" t="n"/>
      <c r="I23" s="21" t="n"/>
      <c r="J23" s="22" t="n"/>
      <c r="K23" s="22" t="n"/>
      <c r="L23" s="17" t="n"/>
      <c r="M23" s="17" t="n"/>
      <c r="N23" s="19" t="n"/>
      <c r="O23" s="8">
        <f>IF($E23="","",$E23-TODAY())</f>
        <v/>
      </c>
      <c r="P23" s="23">
        <f>IF($B23="","",IF(OR($M23="Renewed",$M23="Declined",$M23="Lapsed"),IF($N23="","Add outcome date","Closed"),IF($M23="","Add renewal status",IF($E23="","Add expiration date",IF($F23="","Check notice settings",IF($E23&lt;TODAY(),"Expired - human review",IF(AND($G23="",TODAY()&gt;=$F23),"Notice due - human check",IF(AND($M23="Proposal Sent",$K23=""),"Add proposed price",IF(AND(OR($M23="Contacting",$M23="Proposal Sent"),OR($H23="",TODAY()-$H23&gt;=Assumptions!$B$5)),"Follow up - human check","On track")))))))))</f>
        <v/>
      </c>
      <c r="Q23" s="13">
        <f>IF(OR($J23="",$K23="",$J23&lt;=0),"",IFERROR(($K23-$J23)/$J23,""))</f>
        <v/>
      </c>
    </row>
    <row r="24" ht="31" customHeight="1">
      <c r="A24" s="17" t="n"/>
      <c r="B24" s="18" t="n"/>
      <c r="C24" s="18" t="n"/>
      <c r="D24" s="17" t="n"/>
      <c r="E24" s="19" t="n"/>
      <c r="F24" s="24">
        <f>IF(OR($E24="",Assumptions!$B$3=""),"",$E24-Assumptions!$B$3)</f>
        <v/>
      </c>
      <c r="G24" s="19" t="n"/>
      <c r="H24" s="19" t="n"/>
      <c r="I24" s="21" t="n"/>
      <c r="J24" s="22" t="n"/>
      <c r="K24" s="22" t="n"/>
      <c r="L24" s="17" t="n"/>
      <c r="M24" s="17" t="n"/>
      <c r="N24" s="19" t="n"/>
      <c r="O24" s="12">
        <f>IF($E24="","",$E24-TODAY())</f>
        <v/>
      </c>
      <c r="P24" s="25">
        <f>IF($B24="","",IF(OR($M24="Renewed",$M24="Declined",$M24="Lapsed"),IF($N24="","Add outcome date","Closed"),IF($M24="","Add renewal status",IF($E24="","Add expiration date",IF($F24="","Check notice settings",IF($E24&lt;TODAY(),"Expired - human review",IF(AND($G24="",TODAY()&gt;=$F24),"Notice due - human check",IF(AND($M24="Proposal Sent",$K24=""),"Add proposed price",IF(AND(OR($M24="Contacting",$M24="Proposal Sent"),OR($H24="",TODAY()-$H24&gt;=Assumptions!$B$5)),"Follow up - human check","On track")))))))))</f>
        <v/>
      </c>
      <c r="Q24" s="26">
        <f>IF(OR($J24="",$K24="",$J24&lt;=0),"",IFERROR(($K24-$J24)/$J24,""))</f>
        <v/>
      </c>
    </row>
    <row r="25" ht="31" customHeight="1">
      <c r="A25" s="17" t="n"/>
      <c r="B25" s="18" t="n"/>
      <c r="C25" s="18" t="n"/>
      <c r="D25" s="17" t="n"/>
      <c r="E25" s="19" t="n"/>
      <c r="F25" s="20">
        <f>IF(OR($E25="",Assumptions!$B$3=""),"",$E25-Assumptions!$B$3)</f>
        <v/>
      </c>
      <c r="G25" s="19" t="n"/>
      <c r="H25" s="19" t="n"/>
      <c r="I25" s="21" t="n"/>
      <c r="J25" s="22" t="n"/>
      <c r="K25" s="22" t="n"/>
      <c r="L25" s="17" t="n"/>
      <c r="M25" s="17" t="n"/>
      <c r="N25" s="19" t="n"/>
      <c r="O25" s="8">
        <f>IF($E25="","",$E25-TODAY())</f>
        <v/>
      </c>
      <c r="P25" s="23">
        <f>IF($B25="","",IF(OR($M25="Renewed",$M25="Declined",$M25="Lapsed"),IF($N25="","Add outcome date","Closed"),IF($M25="","Add renewal status",IF($E25="","Add expiration date",IF($F25="","Check notice settings",IF($E25&lt;TODAY(),"Expired - human review",IF(AND($G25="",TODAY()&gt;=$F25),"Notice due - human check",IF(AND($M25="Proposal Sent",$K25=""),"Add proposed price",IF(AND(OR($M25="Contacting",$M25="Proposal Sent"),OR($H25="",TODAY()-$H25&gt;=Assumptions!$B$5)),"Follow up - human check","On track")))))))))</f>
        <v/>
      </c>
      <c r="Q25" s="13">
        <f>IF(OR($J25="",$K25="",$J25&lt;=0),"",IFERROR(($K25-$J25)/$J25,""))</f>
        <v/>
      </c>
    </row>
    <row r="26" ht="31" customHeight="1">
      <c r="A26" s="17" t="n"/>
      <c r="B26" s="18" t="n"/>
      <c r="C26" s="18" t="n"/>
      <c r="D26" s="17" t="n"/>
      <c r="E26" s="19" t="n"/>
      <c r="F26" s="24">
        <f>IF(OR($E26="",Assumptions!$B$3=""),"",$E26-Assumptions!$B$3)</f>
        <v/>
      </c>
      <c r="G26" s="19" t="n"/>
      <c r="H26" s="19" t="n"/>
      <c r="I26" s="21" t="n"/>
      <c r="J26" s="22" t="n"/>
      <c r="K26" s="22" t="n"/>
      <c r="L26" s="17" t="n"/>
      <c r="M26" s="17" t="n"/>
      <c r="N26" s="19" t="n"/>
      <c r="O26" s="12">
        <f>IF($E26="","",$E26-TODAY())</f>
        <v/>
      </c>
      <c r="P26" s="25">
        <f>IF($B26="","",IF(OR($M26="Renewed",$M26="Declined",$M26="Lapsed"),IF($N26="","Add outcome date","Closed"),IF($M26="","Add renewal status",IF($E26="","Add expiration date",IF($F26="","Check notice settings",IF($E26&lt;TODAY(),"Expired - human review",IF(AND($G26="",TODAY()&gt;=$F26),"Notice due - human check",IF(AND($M26="Proposal Sent",$K26=""),"Add proposed price",IF(AND(OR($M26="Contacting",$M26="Proposal Sent"),OR($H26="",TODAY()-$H26&gt;=Assumptions!$B$5)),"Follow up - human check","On track")))))))))</f>
        <v/>
      </c>
      <c r="Q26" s="26">
        <f>IF(OR($J26="",$K26="",$J26&lt;=0),"",IFERROR(($K26-$J26)/$J26,""))</f>
        <v/>
      </c>
    </row>
    <row r="27" ht="31" customHeight="1">
      <c r="A27" s="17" t="n"/>
      <c r="B27" s="18" t="n"/>
      <c r="C27" s="18" t="n"/>
      <c r="D27" s="17" t="n"/>
      <c r="E27" s="19" t="n"/>
      <c r="F27" s="20">
        <f>IF(OR($E27="",Assumptions!$B$3=""),"",$E27-Assumptions!$B$3)</f>
        <v/>
      </c>
      <c r="G27" s="19" t="n"/>
      <c r="H27" s="19" t="n"/>
      <c r="I27" s="21" t="n"/>
      <c r="J27" s="22" t="n"/>
      <c r="K27" s="22" t="n"/>
      <c r="L27" s="17" t="n"/>
      <c r="M27" s="17" t="n"/>
      <c r="N27" s="19" t="n"/>
      <c r="O27" s="8">
        <f>IF($E27="","",$E27-TODAY())</f>
        <v/>
      </c>
      <c r="P27" s="23">
        <f>IF($B27="","",IF(OR($M27="Renewed",$M27="Declined",$M27="Lapsed"),IF($N27="","Add outcome date","Closed"),IF($M27="","Add renewal status",IF($E27="","Add expiration date",IF($F27="","Check notice settings",IF($E27&lt;TODAY(),"Expired - human review",IF(AND($G27="",TODAY()&gt;=$F27),"Notice due - human check",IF(AND($M27="Proposal Sent",$K27=""),"Add proposed price",IF(AND(OR($M27="Contacting",$M27="Proposal Sent"),OR($H27="",TODAY()-$H27&gt;=Assumptions!$B$5)),"Follow up - human check","On track")))))))))</f>
        <v/>
      </c>
      <c r="Q27" s="13">
        <f>IF(OR($J27="",$K27="",$J27&lt;=0),"",IFERROR(($K27-$J27)/$J27,""))</f>
        <v/>
      </c>
    </row>
    <row r="28" ht="31" customHeight="1">
      <c r="A28" s="17" t="n"/>
      <c r="B28" s="18" t="n"/>
      <c r="C28" s="18" t="n"/>
      <c r="D28" s="17" t="n"/>
      <c r="E28" s="19" t="n"/>
      <c r="F28" s="24">
        <f>IF(OR($E28="",Assumptions!$B$3=""),"",$E28-Assumptions!$B$3)</f>
        <v/>
      </c>
      <c r="G28" s="19" t="n"/>
      <c r="H28" s="19" t="n"/>
      <c r="I28" s="21" t="n"/>
      <c r="J28" s="22" t="n"/>
      <c r="K28" s="22" t="n"/>
      <c r="L28" s="17" t="n"/>
      <c r="M28" s="17" t="n"/>
      <c r="N28" s="19" t="n"/>
      <c r="O28" s="12">
        <f>IF($E28="","",$E28-TODAY())</f>
        <v/>
      </c>
      <c r="P28" s="25">
        <f>IF($B28="","",IF(OR($M28="Renewed",$M28="Declined",$M28="Lapsed"),IF($N28="","Add outcome date","Closed"),IF($M28="","Add renewal status",IF($E28="","Add expiration date",IF($F28="","Check notice settings",IF($E28&lt;TODAY(),"Expired - human review",IF(AND($G28="",TODAY()&gt;=$F28),"Notice due - human check",IF(AND($M28="Proposal Sent",$K28=""),"Add proposed price",IF(AND(OR($M28="Contacting",$M28="Proposal Sent"),OR($H28="",TODAY()-$H28&gt;=Assumptions!$B$5)),"Follow up - human check","On track")))))))))</f>
        <v/>
      </c>
      <c r="Q28" s="26">
        <f>IF(OR($J28="",$K28="",$J28&lt;=0),"",IFERROR(($K28-$J28)/$J28,""))</f>
        <v/>
      </c>
    </row>
    <row r="29" ht="31" customHeight="1">
      <c r="A29" s="17" t="n"/>
      <c r="B29" s="18" t="n"/>
      <c r="C29" s="18" t="n"/>
      <c r="D29" s="17" t="n"/>
      <c r="E29" s="19" t="n"/>
      <c r="F29" s="20">
        <f>IF(OR($E29="",Assumptions!$B$3=""),"",$E29-Assumptions!$B$3)</f>
        <v/>
      </c>
      <c r="G29" s="19" t="n"/>
      <c r="H29" s="19" t="n"/>
      <c r="I29" s="21" t="n"/>
      <c r="J29" s="22" t="n"/>
      <c r="K29" s="22" t="n"/>
      <c r="L29" s="17" t="n"/>
      <c r="M29" s="17" t="n"/>
      <c r="N29" s="19" t="n"/>
      <c r="O29" s="8">
        <f>IF($E29="","",$E29-TODAY())</f>
        <v/>
      </c>
      <c r="P29" s="23">
        <f>IF($B29="","",IF(OR($M29="Renewed",$M29="Declined",$M29="Lapsed"),IF($N29="","Add outcome date","Closed"),IF($M29="","Add renewal status",IF($E29="","Add expiration date",IF($F29="","Check notice settings",IF($E29&lt;TODAY(),"Expired - human review",IF(AND($G29="",TODAY()&gt;=$F29),"Notice due - human check",IF(AND($M29="Proposal Sent",$K29=""),"Add proposed price",IF(AND(OR($M29="Contacting",$M29="Proposal Sent"),OR($H29="",TODAY()-$H29&gt;=Assumptions!$B$5)),"Follow up - human check","On track")))))))))</f>
        <v/>
      </c>
      <c r="Q29" s="13">
        <f>IF(OR($J29="",$K29="",$J29&lt;=0),"",IFERROR(($K29-$J29)/$J29,""))</f>
        <v/>
      </c>
    </row>
    <row r="30" ht="31" customHeight="1">
      <c r="A30" s="17" t="n"/>
      <c r="B30" s="18" t="n"/>
      <c r="C30" s="18" t="n"/>
      <c r="D30" s="17" t="n"/>
      <c r="E30" s="19" t="n"/>
      <c r="F30" s="24">
        <f>IF(OR($E30="",Assumptions!$B$3=""),"",$E30-Assumptions!$B$3)</f>
        <v/>
      </c>
      <c r="G30" s="19" t="n"/>
      <c r="H30" s="19" t="n"/>
      <c r="I30" s="21" t="n"/>
      <c r="J30" s="22" t="n"/>
      <c r="K30" s="22" t="n"/>
      <c r="L30" s="17" t="n"/>
      <c r="M30" s="17" t="n"/>
      <c r="N30" s="19" t="n"/>
      <c r="O30" s="12">
        <f>IF($E30="","",$E30-TODAY())</f>
        <v/>
      </c>
      <c r="P30" s="25">
        <f>IF($B30="","",IF(OR($M30="Renewed",$M30="Declined",$M30="Lapsed"),IF($N30="","Add outcome date","Closed"),IF($M30="","Add renewal status",IF($E30="","Add expiration date",IF($F30="","Check notice settings",IF($E30&lt;TODAY(),"Expired - human review",IF(AND($G30="",TODAY()&gt;=$F30),"Notice due - human check",IF(AND($M30="Proposal Sent",$K30=""),"Add proposed price",IF(AND(OR($M30="Contacting",$M30="Proposal Sent"),OR($H30="",TODAY()-$H30&gt;=Assumptions!$B$5)),"Follow up - human check","On track")))))))))</f>
        <v/>
      </c>
      <c r="Q30" s="26">
        <f>IF(OR($J30="",$K30="",$J30&lt;=0),"",IFERROR(($K30-$J30)/$J30,""))</f>
        <v/>
      </c>
    </row>
    <row r="31" ht="31" customHeight="1">
      <c r="A31" s="17" t="n"/>
      <c r="B31" s="18" t="n"/>
      <c r="C31" s="18" t="n"/>
      <c r="D31" s="17" t="n"/>
      <c r="E31" s="19" t="n"/>
      <c r="F31" s="20">
        <f>IF(OR($E31="",Assumptions!$B$3=""),"",$E31-Assumptions!$B$3)</f>
        <v/>
      </c>
      <c r="G31" s="19" t="n"/>
      <c r="H31" s="19" t="n"/>
      <c r="I31" s="21" t="n"/>
      <c r="J31" s="22" t="n"/>
      <c r="K31" s="22" t="n"/>
      <c r="L31" s="17" t="n"/>
      <c r="M31" s="17" t="n"/>
      <c r="N31" s="19" t="n"/>
      <c r="O31" s="8">
        <f>IF($E31="","",$E31-TODAY())</f>
        <v/>
      </c>
      <c r="P31" s="23">
        <f>IF($B31="","",IF(OR($M31="Renewed",$M31="Declined",$M31="Lapsed"),IF($N31="","Add outcome date","Closed"),IF($M31="","Add renewal status",IF($E31="","Add expiration date",IF($F31="","Check notice settings",IF($E31&lt;TODAY(),"Expired - human review",IF(AND($G31="",TODAY()&gt;=$F31),"Notice due - human check",IF(AND($M31="Proposal Sent",$K31=""),"Add proposed price",IF(AND(OR($M31="Contacting",$M31="Proposal Sent"),OR($H31="",TODAY()-$H31&gt;=Assumptions!$B$5)),"Follow up - human check","On track")))))))))</f>
        <v/>
      </c>
      <c r="Q31" s="13">
        <f>IF(OR($J31="",$K31="",$J31&lt;=0),"",IFERROR(($K31-$J31)/$J31,""))</f>
        <v/>
      </c>
    </row>
    <row r="32" ht="31" customHeight="1">
      <c r="A32" s="17" t="n"/>
      <c r="B32" s="18" t="n"/>
      <c r="C32" s="18" t="n"/>
      <c r="D32" s="17" t="n"/>
      <c r="E32" s="19" t="n"/>
      <c r="F32" s="24">
        <f>IF(OR($E32="",Assumptions!$B$3=""),"",$E32-Assumptions!$B$3)</f>
        <v/>
      </c>
      <c r="G32" s="19" t="n"/>
      <c r="H32" s="19" t="n"/>
      <c r="I32" s="21" t="n"/>
      <c r="J32" s="22" t="n"/>
      <c r="K32" s="22" t="n"/>
      <c r="L32" s="17" t="n"/>
      <c r="M32" s="17" t="n"/>
      <c r="N32" s="19" t="n"/>
      <c r="O32" s="12">
        <f>IF($E32="","",$E32-TODAY())</f>
        <v/>
      </c>
      <c r="P32" s="25">
        <f>IF($B32="","",IF(OR($M32="Renewed",$M32="Declined",$M32="Lapsed"),IF($N32="","Add outcome date","Closed"),IF($M32="","Add renewal status",IF($E32="","Add expiration date",IF($F32="","Check notice settings",IF($E32&lt;TODAY(),"Expired - human review",IF(AND($G32="",TODAY()&gt;=$F32),"Notice due - human check",IF(AND($M32="Proposal Sent",$K32=""),"Add proposed price",IF(AND(OR($M32="Contacting",$M32="Proposal Sent"),OR($H32="",TODAY()-$H32&gt;=Assumptions!$B$5)),"Follow up - human check","On track")))))))))</f>
        <v/>
      </c>
      <c r="Q32" s="26">
        <f>IF(OR($J32="",$K32="",$J32&lt;=0),"",IFERROR(($K32-$J32)/$J32,""))</f>
        <v/>
      </c>
    </row>
    <row r="33" ht="31" customHeight="1">
      <c r="A33" s="17" t="n"/>
      <c r="B33" s="18" t="n"/>
      <c r="C33" s="18" t="n"/>
      <c r="D33" s="17" t="n"/>
      <c r="E33" s="19" t="n"/>
      <c r="F33" s="20">
        <f>IF(OR($E33="",Assumptions!$B$3=""),"",$E33-Assumptions!$B$3)</f>
        <v/>
      </c>
      <c r="G33" s="19" t="n"/>
      <c r="H33" s="19" t="n"/>
      <c r="I33" s="21" t="n"/>
      <c r="J33" s="22" t="n"/>
      <c r="K33" s="22" t="n"/>
      <c r="L33" s="17" t="n"/>
      <c r="M33" s="17" t="n"/>
      <c r="N33" s="19" t="n"/>
      <c r="O33" s="8">
        <f>IF($E33="","",$E33-TODAY())</f>
        <v/>
      </c>
      <c r="P33" s="23">
        <f>IF($B33="","",IF(OR($M33="Renewed",$M33="Declined",$M33="Lapsed"),IF($N33="","Add outcome date","Closed"),IF($M33="","Add renewal status",IF($E33="","Add expiration date",IF($F33="","Check notice settings",IF($E33&lt;TODAY(),"Expired - human review",IF(AND($G33="",TODAY()&gt;=$F33),"Notice due - human check",IF(AND($M33="Proposal Sent",$K33=""),"Add proposed price",IF(AND(OR($M33="Contacting",$M33="Proposal Sent"),OR($H33="",TODAY()-$H33&gt;=Assumptions!$B$5)),"Follow up - human check","On track")))))))))</f>
        <v/>
      </c>
      <c r="Q33" s="13">
        <f>IF(OR($J33="",$K33="",$J33&lt;=0),"",IFERROR(($K33-$J33)/$J33,""))</f>
        <v/>
      </c>
    </row>
    <row r="34" ht="31" customHeight="1">
      <c r="A34" s="17" t="n"/>
      <c r="B34" s="18" t="n"/>
      <c r="C34" s="18" t="n"/>
      <c r="D34" s="17" t="n"/>
      <c r="E34" s="19" t="n"/>
      <c r="F34" s="24">
        <f>IF(OR($E34="",Assumptions!$B$3=""),"",$E34-Assumptions!$B$3)</f>
        <v/>
      </c>
      <c r="G34" s="19" t="n"/>
      <c r="H34" s="19" t="n"/>
      <c r="I34" s="21" t="n"/>
      <c r="J34" s="22" t="n"/>
      <c r="K34" s="22" t="n"/>
      <c r="L34" s="17" t="n"/>
      <c r="M34" s="17" t="n"/>
      <c r="N34" s="19" t="n"/>
      <c r="O34" s="12">
        <f>IF($E34="","",$E34-TODAY())</f>
        <v/>
      </c>
      <c r="P34" s="25">
        <f>IF($B34="","",IF(OR($M34="Renewed",$M34="Declined",$M34="Lapsed"),IF($N34="","Add outcome date","Closed"),IF($M34="","Add renewal status",IF($E34="","Add expiration date",IF($F34="","Check notice settings",IF($E34&lt;TODAY(),"Expired - human review",IF(AND($G34="",TODAY()&gt;=$F34),"Notice due - human check",IF(AND($M34="Proposal Sent",$K34=""),"Add proposed price",IF(AND(OR($M34="Contacting",$M34="Proposal Sent"),OR($H34="",TODAY()-$H34&gt;=Assumptions!$B$5)),"Follow up - human check","On track")))))))))</f>
        <v/>
      </c>
      <c r="Q34" s="26">
        <f>IF(OR($J34="",$K34="",$J34&lt;=0),"",IFERROR(($K34-$J34)/$J34,""))</f>
        <v/>
      </c>
    </row>
    <row r="35" ht="31" customHeight="1">
      <c r="A35" s="17" t="n"/>
      <c r="B35" s="18" t="n"/>
      <c r="C35" s="18" t="n"/>
      <c r="D35" s="17" t="n"/>
      <c r="E35" s="19" t="n"/>
      <c r="F35" s="20">
        <f>IF(OR($E35="",Assumptions!$B$3=""),"",$E35-Assumptions!$B$3)</f>
        <v/>
      </c>
      <c r="G35" s="19" t="n"/>
      <c r="H35" s="19" t="n"/>
      <c r="I35" s="21" t="n"/>
      <c r="J35" s="22" t="n"/>
      <c r="K35" s="22" t="n"/>
      <c r="L35" s="17" t="n"/>
      <c r="M35" s="17" t="n"/>
      <c r="N35" s="19" t="n"/>
      <c r="O35" s="8">
        <f>IF($E35="","",$E35-TODAY())</f>
        <v/>
      </c>
      <c r="P35" s="23">
        <f>IF($B35="","",IF(OR($M35="Renewed",$M35="Declined",$M35="Lapsed"),IF($N35="","Add outcome date","Closed"),IF($M35="","Add renewal status",IF($E35="","Add expiration date",IF($F35="","Check notice settings",IF($E35&lt;TODAY(),"Expired - human review",IF(AND($G35="",TODAY()&gt;=$F35),"Notice due - human check",IF(AND($M35="Proposal Sent",$K35=""),"Add proposed price",IF(AND(OR($M35="Contacting",$M35="Proposal Sent"),OR($H35="",TODAY()-$H35&gt;=Assumptions!$B$5)),"Follow up - human check","On track")))))))))</f>
        <v/>
      </c>
      <c r="Q35" s="13">
        <f>IF(OR($J35="",$K35="",$J35&lt;=0),"",IFERROR(($K35-$J35)/$J35,""))</f>
        <v/>
      </c>
    </row>
    <row r="36" ht="31" customHeight="1">
      <c r="A36" s="17" t="n"/>
      <c r="B36" s="18" t="n"/>
      <c r="C36" s="18" t="n"/>
      <c r="D36" s="17" t="n"/>
      <c r="E36" s="19" t="n"/>
      <c r="F36" s="24">
        <f>IF(OR($E36="",Assumptions!$B$3=""),"",$E36-Assumptions!$B$3)</f>
        <v/>
      </c>
      <c r="G36" s="19" t="n"/>
      <c r="H36" s="19" t="n"/>
      <c r="I36" s="21" t="n"/>
      <c r="J36" s="22" t="n"/>
      <c r="K36" s="22" t="n"/>
      <c r="L36" s="17" t="n"/>
      <c r="M36" s="17" t="n"/>
      <c r="N36" s="19" t="n"/>
      <c r="O36" s="12">
        <f>IF($E36="","",$E36-TODAY())</f>
        <v/>
      </c>
      <c r="P36" s="25">
        <f>IF($B36="","",IF(OR($M36="Renewed",$M36="Declined",$M36="Lapsed"),IF($N36="","Add outcome date","Closed"),IF($M36="","Add renewal status",IF($E36="","Add expiration date",IF($F36="","Check notice settings",IF($E36&lt;TODAY(),"Expired - human review",IF(AND($G36="",TODAY()&gt;=$F36),"Notice due - human check",IF(AND($M36="Proposal Sent",$K36=""),"Add proposed price",IF(AND(OR($M36="Contacting",$M36="Proposal Sent"),OR($H36="",TODAY()-$H36&gt;=Assumptions!$B$5)),"Follow up - human check","On track")))))))))</f>
        <v/>
      </c>
      <c r="Q36" s="26">
        <f>IF(OR($J36="",$K36="",$J36&lt;=0),"",IFERROR(($K36-$J36)/$J36,""))</f>
        <v/>
      </c>
    </row>
    <row r="37" ht="31" customHeight="1">
      <c r="A37" s="17" t="n"/>
      <c r="B37" s="18" t="n"/>
      <c r="C37" s="18" t="n"/>
      <c r="D37" s="17" t="n"/>
      <c r="E37" s="19" t="n"/>
      <c r="F37" s="20">
        <f>IF(OR($E37="",Assumptions!$B$3=""),"",$E37-Assumptions!$B$3)</f>
        <v/>
      </c>
      <c r="G37" s="19" t="n"/>
      <c r="H37" s="19" t="n"/>
      <c r="I37" s="21" t="n"/>
      <c r="J37" s="22" t="n"/>
      <c r="K37" s="22" t="n"/>
      <c r="L37" s="17" t="n"/>
      <c r="M37" s="17" t="n"/>
      <c r="N37" s="19" t="n"/>
      <c r="O37" s="8">
        <f>IF($E37="","",$E37-TODAY())</f>
        <v/>
      </c>
      <c r="P37" s="23">
        <f>IF($B37="","",IF(OR($M37="Renewed",$M37="Declined",$M37="Lapsed"),IF($N37="","Add outcome date","Closed"),IF($M37="","Add renewal status",IF($E37="","Add expiration date",IF($F37="","Check notice settings",IF($E37&lt;TODAY(),"Expired - human review",IF(AND($G37="",TODAY()&gt;=$F37),"Notice due - human check",IF(AND($M37="Proposal Sent",$K37=""),"Add proposed price",IF(AND(OR($M37="Contacting",$M37="Proposal Sent"),OR($H37="",TODAY()-$H37&gt;=Assumptions!$B$5)),"Follow up - human check","On track")))))))))</f>
        <v/>
      </c>
      <c r="Q37" s="13">
        <f>IF(OR($J37="",$K37="",$J37&lt;=0),"",IFERROR(($K37-$J37)/$J37,""))</f>
        <v/>
      </c>
    </row>
    <row r="38" ht="31" customHeight="1">
      <c r="A38" s="17" t="n"/>
      <c r="B38" s="18" t="n"/>
      <c r="C38" s="18" t="n"/>
      <c r="D38" s="17" t="n"/>
      <c r="E38" s="19" t="n"/>
      <c r="F38" s="24">
        <f>IF(OR($E38="",Assumptions!$B$3=""),"",$E38-Assumptions!$B$3)</f>
        <v/>
      </c>
      <c r="G38" s="19" t="n"/>
      <c r="H38" s="19" t="n"/>
      <c r="I38" s="21" t="n"/>
      <c r="J38" s="22" t="n"/>
      <c r="K38" s="22" t="n"/>
      <c r="L38" s="17" t="n"/>
      <c r="M38" s="17" t="n"/>
      <c r="N38" s="19" t="n"/>
      <c r="O38" s="12">
        <f>IF($E38="","",$E38-TODAY())</f>
        <v/>
      </c>
      <c r="P38" s="25">
        <f>IF($B38="","",IF(OR($M38="Renewed",$M38="Declined",$M38="Lapsed"),IF($N38="","Add outcome date","Closed"),IF($M38="","Add renewal status",IF($E38="","Add expiration date",IF($F38="","Check notice settings",IF($E38&lt;TODAY(),"Expired - human review",IF(AND($G38="",TODAY()&gt;=$F38),"Notice due - human check",IF(AND($M38="Proposal Sent",$K38=""),"Add proposed price",IF(AND(OR($M38="Contacting",$M38="Proposal Sent"),OR($H38="",TODAY()-$H38&gt;=Assumptions!$B$5)),"Follow up - human check","On track")))))))))</f>
        <v/>
      </c>
      <c r="Q38" s="26">
        <f>IF(OR($J38="",$K38="",$J38&lt;=0),"",IFERROR(($K38-$J38)/$J38,""))</f>
        <v/>
      </c>
    </row>
    <row r="39" ht="31" customHeight="1">
      <c r="A39" s="17" t="n"/>
      <c r="B39" s="18" t="n"/>
      <c r="C39" s="18" t="n"/>
      <c r="D39" s="17" t="n"/>
      <c r="E39" s="19" t="n"/>
      <c r="F39" s="20">
        <f>IF(OR($E39="",Assumptions!$B$3=""),"",$E39-Assumptions!$B$3)</f>
        <v/>
      </c>
      <c r="G39" s="19" t="n"/>
      <c r="H39" s="19" t="n"/>
      <c r="I39" s="21" t="n"/>
      <c r="J39" s="22" t="n"/>
      <c r="K39" s="22" t="n"/>
      <c r="L39" s="17" t="n"/>
      <c r="M39" s="17" t="n"/>
      <c r="N39" s="19" t="n"/>
      <c r="O39" s="8">
        <f>IF($E39="","",$E39-TODAY())</f>
        <v/>
      </c>
      <c r="P39" s="23">
        <f>IF($B39="","",IF(OR($M39="Renewed",$M39="Declined",$M39="Lapsed"),IF($N39="","Add outcome date","Closed"),IF($M39="","Add renewal status",IF($E39="","Add expiration date",IF($F39="","Check notice settings",IF($E39&lt;TODAY(),"Expired - human review",IF(AND($G39="",TODAY()&gt;=$F39),"Notice due - human check",IF(AND($M39="Proposal Sent",$K39=""),"Add proposed price",IF(AND(OR($M39="Contacting",$M39="Proposal Sent"),OR($H39="",TODAY()-$H39&gt;=Assumptions!$B$5)),"Follow up - human check","On track")))))))))</f>
        <v/>
      </c>
      <c r="Q39" s="13">
        <f>IF(OR($J39="",$K39="",$J39&lt;=0),"",IFERROR(($K39-$J39)/$J39,""))</f>
        <v/>
      </c>
    </row>
    <row r="40" ht="31" customHeight="1">
      <c r="A40" s="17" t="n"/>
      <c r="B40" s="18" t="n"/>
      <c r="C40" s="18" t="n"/>
      <c r="D40" s="17" t="n"/>
      <c r="E40" s="19" t="n"/>
      <c r="F40" s="24">
        <f>IF(OR($E40="",Assumptions!$B$3=""),"",$E40-Assumptions!$B$3)</f>
        <v/>
      </c>
      <c r="G40" s="19" t="n"/>
      <c r="H40" s="19" t="n"/>
      <c r="I40" s="21" t="n"/>
      <c r="J40" s="22" t="n"/>
      <c r="K40" s="22" t="n"/>
      <c r="L40" s="17" t="n"/>
      <c r="M40" s="17" t="n"/>
      <c r="N40" s="19" t="n"/>
      <c r="O40" s="12">
        <f>IF($E40="","",$E40-TODAY())</f>
        <v/>
      </c>
      <c r="P40" s="25">
        <f>IF($B40="","",IF(OR($M40="Renewed",$M40="Declined",$M40="Lapsed"),IF($N40="","Add outcome date","Closed"),IF($M40="","Add renewal status",IF($E40="","Add expiration date",IF($F40="","Check notice settings",IF($E40&lt;TODAY(),"Expired - human review",IF(AND($G40="",TODAY()&gt;=$F40),"Notice due - human check",IF(AND($M40="Proposal Sent",$K40=""),"Add proposed price",IF(AND(OR($M40="Contacting",$M40="Proposal Sent"),OR($H40="",TODAY()-$H40&gt;=Assumptions!$B$5)),"Follow up - human check","On track")))))))))</f>
        <v/>
      </c>
      <c r="Q40" s="26">
        <f>IF(OR($J40="",$K40="",$J40&lt;=0),"",IFERROR(($K40-$J40)/$J40,""))</f>
        <v/>
      </c>
    </row>
    <row r="41" ht="31" customHeight="1">
      <c r="A41" s="17" t="n"/>
      <c r="B41" s="18" t="n"/>
      <c r="C41" s="18" t="n"/>
      <c r="D41" s="17" t="n"/>
      <c r="E41" s="19" t="n"/>
      <c r="F41" s="20">
        <f>IF(OR($E41="",Assumptions!$B$3=""),"",$E41-Assumptions!$B$3)</f>
        <v/>
      </c>
      <c r="G41" s="19" t="n"/>
      <c r="H41" s="19" t="n"/>
      <c r="I41" s="21" t="n"/>
      <c r="J41" s="22" t="n"/>
      <c r="K41" s="22" t="n"/>
      <c r="L41" s="17" t="n"/>
      <c r="M41" s="17" t="n"/>
      <c r="N41" s="19" t="n"/>
      <c r="O41" s="8">
        <f>IF($E41="","",$E41-TODAY())</f>
        <v/>
      </c>
      <c r="P41" s="23">
        <f>IF($B41="","",IF(OR($M41="Renewed",$M41="Declined",$M41="Lapsed"),IF($N41="","Add outcome date","Closed"),IF($M41="","Add renewal status",IF($E41="","Add expiration date",IF($F41="","Check notice settings",IF($E41&lt;TODAY(),"Expired - human review",IF(AND($G41="",TODAY()&gt;=$F41),"Notice due - human check",IF(AND($M41="Proposal Sent",$K41=""),"Add proposed price",IF(AND(OR($M41="Contacting",$M41="Proposal Sent"),OR($H41="",TODAY()-$H41&gt;=Assumptions!$B$5)),"Follow up - human check","On track")))))))))</f>
        <v/>
      </c>
      <c r="Q41" s="13">
        <f>IF(OR($J41="",$K41="",$J41&lt;=0),"",IFERROR(($K41-$J41)/$J41,""))</f>
        <v/>
      </c>
    </row>
    <row r="42" ht="31" customHeight="1">
      <c r="A42" s="17" t="n"/>
      <c r="B42" s="18" t="n"/>
      <c r="C42" s="18" t="n"/>
      <c r="D42" s="17" t="n"/>
      <c r="E42" s="19" t="n"/>
      <c r="F42" s="24">
        <f>IF(OR($E42="",Assumptions!$B$3=""),"",$E42-Assumptions!$B$3)</f>
        <v/>
      </c>
      <c r="G42" s="19" t="n"/>
      <c r="H42" s="19" t="n"/>
      <c r="I42" s="21" t="n"/>
      <c r="J42" s="22" t="n"/>
      <c r="K42" s="22" t="n"/>
      <c r="L42" s="17" t="n"/>
      <c r="M42" s="17" t="n"/>
      <c r="N42" s="19" t="n"/>
      <c r="O42" s="12">
        <f>IF($E42="","",$E42-TODAY())</f>
        <v/>
      </c>
      <c r="P42" s="25">
        <f>IF($B42="","",IF(OR($M42="Renewed",$M42="Declined",$M42="Lapsed"),IF($N42="","Add outcome date","Closed"),IF($M42="","Add renewal status",IF($E42="","Add expiration date",IF($F42="","Check notice settings",IF($E42&lt;TODAY(),"Expired - human review",IF(AND($G42="",TODAY()&gt;=$F42),"Notice due - human check",IF(AND($M42="Proposal Sent",$K42=""),"Add proposed price",IF(AND(OR($M42="Contacting",$M42="Proposal Sent"),OR($H42="",TODAY()-$H42&gt;=Assumptions!$B$5)),"Follow up - human check","On track")))))))))</f>
        <v/>
      </c>
      <c r="Q42" s="26">
        <f>IF(OR($J42="",$K42="",$J42&lt;=0),"",IFERROR(($K42-$J42)/$J42,""))</f>
        <v/>
      </c>
    </row>
    <row r="43" ht="31" customHeight="1">
      <c r="A43" s="17" t="n"/>
      <c r="B43" s="18" t="n"/>
      <c r="C43" s="18" t="n"/>
      <c r="D43" s="17" t="n"/>
      <c r="E43" s="19" t="n"/>
      <c r="F43" s="20">
        <f>IF(OR($E43="",Assumptions!$B$3=""),"",$E43-Assumptions!$B$3)</f>
        <v/>
      </c>
      <c r="G43" s="19" t="n"/>
      <c r="H43" s="19" t="n"/>
      <c r="I43" s="21" t="n"/>
      <c r="J43" s="22" t="n"/>
      <c r="K43" s="22" t="n"/>
      <c r="L43" s="17" t="n"/>
      <c r="M43" s="17" t="n"/>
      <c r="N43" s="19" t="n"/>
      <c r="O43" s="8">
        <f>IF($E43="","",$E43-TODAY())</f>
        <v/>
      </c>
      <c r="P43" s="23">
        <f>IF($B43="","",IF(OR($M43="Renewed",$M43="Declined",$M43="Lapsed"),IF($N43="","Add outcome date","Closed"),IF($M43="","Add renewal status",IF($E43="","Add expiration date",IF($F43="","Check notice settings",IF($E43&lt;TODAY(),"Expired - human review",IF(AND($G43="",TODAY()&gt;=$F43),"Notice due - human check",IF(AND($M43="Proposal Sent",$K43=""),"Add proposed price",IF(AND(OR($M43="Contacting",$M43="Proposal Sent"),OR($H43="",TODAY()-$H43&gt;=Assumptions!$B$5)),"Follow up - human check","On track")))))))))</f>
        <v/>
      </c>
      <c r="Q43" s="13">
        <f>IF(OR($J43="",$K43="",$J43&lt;=0),"",IFERROR(($K43-$J43)/$J43,""))</f>
        <v/>
      </c>
    </row>
    <row r="44" ht="31" customHeight="1">
      <c r="A44" s="17" t="n"/>
      <c r="B44" s="18" t="n"/>
      <c r="C44" s="18" t="n"/>
      <c r="D44" s="17" t="n"/>
      <c r="E44" s="19" t="n"/>
      <c r="F44" s="24">
        <f>IF(OR($E44="",Assumptions!$B$3=""),"",$E44-Assumptions!$B$3)</f>
        <v/>
      </c>
      <c r="G44" s="19" t="n"/>
      <c r="H44" s="19" t="n"/>
      <c r="I44" s="21" t="n"/>
      <c r="J44" s="22" t="n"/>
      <c r="K44" s="22" t="n"/>
      <c r="L44" s="17" t="n"/>
      <c r="M44" s="17" t="n"/>
      <c r="N44" s="19" t="n"/>
      <c r="O44" s="12">
        <f>IF($E44="","",$E44-TODAY())</f>
        <v/>
      </c>
      <c r="P44" s="25">
        <f>IF($B44="","",IF(OR($M44="Renewed",$M44="Declined",$M44="Lapsed"),IF($N44="","Add outcome date","Closed"),IF($M44="","Add renewal status",IF($E44="","Add expiration date",IF($F44="","Check notice settings",IF($E44&lt;TODAY(),"Expired - human review",IF(AND($G44="",TODAY()&gt;=$F44),"Notice due - human check",IF(AND($M44="Proposal Sent",$K44=""),"Add proposed price",IF(AND(OR($M44="Contacting",$M44="Proposal Sent"),OR($H44="",TODAY()-$H44&gt;=Assumptions!$B$5)),"Follow up - human check","On track")))))))))</f>
        <v/>
      </c>
      <c r="Q44" s="26">
        <f>IF(OR($J44="",$K44="",$J44&lt;=0),"",IFERROR(($K44-$J44)/$J44,""))</f>
        <v/>
      </c>
    </row>
    <row r="45" ht="31" customHeight="1">
      <c r="A45" s="17" t="n"/>
      <c r="B45" s="18" t="n"/>
      <c r="C45" s="18" t="n"/>
      <c r="D45" s="17" t="n"/>
      <c r="E45" s="19" t="n"/>
      <c r="F45" s="20">
        <f>IF(OR($E45="",Assumptions!$B$3=""),"",$E45-Assumptions!$B$3)</f>
        <v/>
      </c>
      <c r="G45" s="19" t="n"/>
      <c r="H45" s="19" t="n"/>
      <c r="I45" s="21" t="n"/>
      <c r="J45" s="22" t="n"/>
      <c r="K45" s="22" t="n"/>
      <c r="L45" s="17" t="n"/>
      <c r="M45" s="17" t="n"/>
      <c r="N45" s="19" t="n"/>
      <c r="O45" s="8">
        <f>IF($E45="","",$E45-TODAY())</f>
        <v/>
      </c>
      <c r="P45" s="23">
        <f>IF($B45="","",IF(OR($M45="Renewed",$M45="Declined",$M45="Lapsed"),IF($N45="","Add outcome date","Closed"),IF($M45="","Add renewal status",IF($E45="","Add expiration date",IF($F45="","Check notice settings",IF($E45&lt;TODAY(),"Expired - human review",IF(AND($G45="",TODAY()&gt;=$F45),"Notice due - human check",IF(AND($M45="Proposal Sent",$K45=""),"Add proposed price",IF(AND(OR($M45="Contacting",$M45="Proposal Sent"),OR($H45="",TODAY()-$H45&gt;=Assumptions!$B$5)),"Follow up - human check","On track")))))))))</f>
        <v/>
      </c>
      <c r="Q45" s="13">
        <f>IF(OR($J45="",$K45="",$J45&lt;=0),"",IFERROR(($K45-$J45)/$J45,""))</f>
        <v/>
      </c>
    </row>
    <row r="46" ht="31" customHeight="1">
      <c r="A46" s="17" t="n"/>
      <c r="B46" s="18" t="n"/>
      <c r="C46" s="18" t="n"/>
      <c r="D46" s="17" t="n"/>
      <c r="E46" s="19" t="n"/>
      <c r="F46" s="24">
        <f>IF(OR($E46="",Assumptions!$B$3=""),"",$E46-Assumptions!$B$3)</f>
        <v/>
      </c>
      <c r="G46" s="19" t="n"/>
      <c r="H46" s="19" t="n"/>
      <c r="I46" s="21" t="n"/>
      <c r="J46" s="22" t="n"/>
      <c r="K46" s="22" t="n"/>
      <c r="L46" s="17" t="n"/>
      <c r="M46" s="17" t="n"/>
      <c r="N46" s="19" t="n"/>
      <c r="O46" s="12">
        <f>IF($E46="","",$E46-TODAY())</f>
        <v/>
      </c>
      <c r="P46" s="25">
        <f>IF($B46="","",IF(OR($M46="Renewed",$M46="Declined",$M46="Lapsed"),IF($N46="","Add outcome date","Closed"),IF($M46="","Add renewal status",IF($E46="","Add expiration date",IF($F46="","Check notice settings",IF($E46&lt;TODAY(),"Expired - human review",IF(AND($G46="",TODAY()&gt;=$F46),"Notice due - human check",IF(AND($M46="Proposal Sent",$K46=""),"Add proposed price",IF(AND(OR($M46="Contacting",$M46="Proposal Sent"),OR($H46="",TODAY()-$H46&gt;=Assumptions!$B$5)),"Follow up - human check","On track")))))))))</f>
        <v/>
      </c>
      <c r="Q46" s="26">
        <f>IF(OR($J46="",$K46="",$J46&lt;=0),"",IFERROR(($K46-$J46)/$J46,""))</f>
        <v/>
      </c>
    </row>
    <row r="47" ht="31" customHeight="1">
      <c r="A47" s="17" t="n"/>
      <c r="B47" s="18" t="n"/>
      <c r="C47" s="18" t="n"/>
      <c r="D47" s="17" t="n"/>
      <c r="E47" s="19" t="n"/>
      <c r="F47" s="20">
        <f>IF(OR($E47="",Assumptions!$B$3=""),"",$E47-Assumptions!$B$3)</f>
        <v/>
      </c>
      <c r="G47" s="19" t="n"/>
      <c r="H47" s="19" t="n"/>
      <c r="I47" s="21" t="n"/>
      <c r="J47" s="22" t="n"/>
      <c r="K47" s="22" t="n"/>
      <c r="L47" s="17" t="n"/>
      <c r="M47" s="17" t="n"/>
      <c r="N47" s="19" t="n"/>
      <c r="O47" s="8">
        <f>IF($E47="","",$E47-TODAY())</f>
        <v/>
      </c>
      <c r="P47" s="23">
        <f>IF($B47="","",IF(OR($M47="Renewed",$M47="Declined",$M47="Lapsed"),IF($N47="","Add outcome date","Closed"),IF($M47="","Add renewal status",IF($E47="","Add expiration date",IF($F47="","Check notice settings",IF($E47&lt;TODAY(),"Expired - human review",IF(AND($G47="",TODAY()&gt;=$F47),"Notice due - human check",IF(AND($M47="Proposal Sent",$K47=""),"Add proposed price",IF(AND(OR($M47="Contacting",$M47="Proposal Sent"),OR($H47="",TODAY()-$H47&gt;=Assumptions!$B$5)),"Follow up - human check","On track")))))))))</f>
        <v/>
      </c>
      <c r="Q47" s="13">
        <f>IF(OR($J47="",$K47="",$J47&lt;=0),"",IFERROR(($K47-$J47)/$J47,""))</f>
        <v/>
      </c>
    </row>
    <row r="48" ht="31" customHeight="1">
      <c r="A48" s="17" t="n"/>
      <c r="B48" s="18" t="n"/>
      <c r="C48" s="18" t="n"/>
      <c r="D48" s="17" t="n"/>
      <c r="E48" s="19" t="n"/>
      <c r="F48" s="24">
        <f>IF(OR($E48="",Assumptions!$B$3=""),"",$E48-Assumptions!$B$3)</f>
        <v/>
      </c>
      <c r="G48" s="19" t="n"/>
      <c r="H48" s="19" t="n"/>
      <c r="I48" s="21" t="n"/>
      <c r="J48" s="22" t="n"/>
      <c r="K48" s="22" t="n"/>
      <c r="L48" s="17" t="n"/>
      <c r="M48" s="17" t="n"/>
      <c r="N48" s="19" t="n"/>
      <c r="O48" s="12">
        <f>IF($E48="","",$E48-TODAY())</f>
        <v/>
      </c>
      <c r="P48" s="25">
        <f>IF($B48="","",IF(OR($M48="Renewed",$M48="Declined",$M48="Lapsed"),IF($N48="","Add outcome date","Closed"),IF($M48="","Add renewal status",IF($E48="","Add expiration date",IF($F48="","Check notice settings",IF($E48&lt;TODAY(),"Expired - human review",IF(AND($G48="",TODAY()&gt;=$F48),"Notice due - human check",IF(AND($M48="Proposal Sent",$K48=""),"Add proposed price",IF(AND(OR($M48="Contacting",$M48="Proposal Sent"),OR($H48="",TODAY()-$H48&gt;=Assumptions!$B$5)),"Follow up - human check","On track")))))))))</f>
        <v/>
      </c>
      <c r="Q48" s="26">
        <f>IF(OR($J48="",$K48="",$J48&lt;=0),"",IFERROR(($K48-$J48)/$J48,""))</f>
        <v/>
      </c>
    </row>
    <row r="49" ht="31" customHeight="1">
      <c r="A49" s="17" t="n"/>
      <c r="B49" s="18" t="n"/>
      <c r="C49" s="18" t="n"/>
      <c r="D49" s="17" t="n"/>
      <c r="E49" s="19" t="n"/>
      <c r="F49" s="20">
        <f>IF(OR($E49="",Assumptions!$B$3=""),"",$E49-Assumptions!$B$3)</f>
        <v/>
      </c>
      <c r="G49" s="19" t="n"/>
      <c r="H49" s="19" t="n"/>
      <c r="I49" s="21" t="n"/>
      <c r="J49" s="22" t="n"/>
      <c r="K49" s="22" t="n"/>
      <c r="L49" s="17" t="n"/>
      <c r="M49" s="17" t="n"/>
      <c r="N49" s="19" t="n"/>
      <c r="O49" s="8">
        <f>IF($E49="","",$E49-TODAY())</f>
        <v/>
      </c>
      <c r="P49" s="23">
        <f>IF($B49="","",IF(OR($M49="Renewed",$M49="Declined",$M49="Lapsed"),IF($N49="","Add outcome date","Closed"),IF($M49="","Add renewal status",IF($E49="","Add expiration date",IF($F49="","Check notice settings",IF($E49&lt;TODAY(),"Expired - human review",IF(AND($G49="",TODAY()&gt;=$F49),"Notice due - human check",IF(AND($M49="Proposal Sent",$K49=""),"Add proposed price",IF(AND(OR($M49="Contacting",$M49="Proposal Sent"),OR($H49="",TODAY()-$H49&gt;=Assumptions!$B$5)),"Follow up - human check","On track")))))))))</f>
        <v/>
      </c>
      <c r="Q49" s="13">
        <f>IF(OR($J49="",$K49="",$J49&lt;=0),"",IFERROR(($K49-$J49)/$J49,""))</f>
        <v/>
      </c>
    </row>
    <row r="50" ht="31" customHeight="1">
      <c r="A50" s="17" t="n"/>
      <c r="B50" s="18" t="n"/>
      <c r="C50" s="18" t="n"/>
      <c r="D50" s="17" t="n"/>
      <c r="E50" s="19" t="n"/>
      <c r="F50" s="24">
        <f>IF(OR($E50="",Assumptions!$B$3=""),"",$E50-Assumptions!$B$3)</f>
        <v/>
      </c>
      <c r="G50" s="19" t="n"/>
      <c r="H50" s="19" t="n"/>
      <c r="I50" s="21" t="n"/>
      <c r="J50" s="22" t="n"/>
      <c r="K50" s="22" t="n"/>
      <c r="L50" s="17" t="n"/>
      <c r="M50" s="17" t="n"/>
      <c r="N50" s="19" t="n"/>
      <c r="O50" s="12">
        <f>IF($E50="","",$E50-TODAY())</f>
        <v/>
      </c>
      <c r="P50" s="25">
        <f>IF($B50="","",IF(OR($M50="Renewed",$M50="Declined",$M50="Lapsed"),IF($N50="","Add outcome date","Closed"),IF($M50="","Add renewal status",IF($E50="","Add expiration date",IF($F50="","Check notice settings",IF($E50&lt;TODAY(),"Expired - human review",IF(AND($G50="",TODAY()&gt;=$F50),"Notice due - human check",IF(AND($M50="Proposal Sent",$K50=""),"Add proposed price",IF(AND(OR($M50="Contacting",$M50="Proposal Sent"),OR($H50="",TODAY()-$H50&gt;=Assumptions!$B$5)),"Follow up - human check","On track")))))))))</f>
        <v/>
      </c>
      <c r="Q50" s="26">
        <f>IF(OR($J50="",$K50="",$J50&lt;=0),"",IFERROR(($K50-$J50)/$J50,""))</f>
        <v/>
      </c>
    </row>
    <row r="51" ht="31" customHeight="1">
      <c r="A51" s="17" t="n"/>
      <c r="B51" s="18" t="n"/>
      <c r="C51" s="18" t="n"/>
      <c r="D51" s="17" t="n"/>
      <c r="E51" s="19" t="n"/>
      <c r="F51" s="20">
        <f>IF(OR($E51="",Assumptions!$B$3=""),"",$E51-Assumptions!$B$3)</f>
        <v/>
      </c>
      <c r="G51" s="19" t="n"/>
      <c r="H51" s="19" t="n"/>
      <c r="I51" s="21" t="n"/>
      <c r="J51" s="22" t="n"/>
      <c r="K51" s="22" t="n"/>
      <c r="L51" s="17" t="n"/>
      <c r="M51" s="17" t="n"/>
      <c r="N51" s="19" t="n"/>
      <c r="O51" s="8">
        <f>IF($E51="","",$E51-TODAY())</f>
        <v/>
      </c>
      <c r="P51" s="23">
        <f>IF($B51="","",IF(OR($M51="Renewed",$M51="Declined",$M51="Lapsed"),IF($N51="","Add outcome date","Closed"),IF($M51="","Add renewal status",IF($E51="","Add expiration date",IF($F51="","Check notice settings",IF($E51&lt;TODAY(),"Expired - human review",IF(AND($G51="",TODAY()&gt;=$F51),"Notice due - human check",IF(AND($M51="Proposal Sent",$K51=""),"Add proposed price",IF(AND(OR($M51="Contacting",$M51="Proposal Sent"),OR($H51="",TODAY()-$H51&gt;=Assumptions!$B$5)),"Follow up - human check","On track")))))))))</f>
        <v/>
      </c>
      <c r="Q51" s="13">
        <f>IF(OR($J51="",$K51="",$J51&lt;=0),"",IFERROR(($K51-$J51)/$J51,""))</f>
        <v/>
      </c>
    </row>
    <row r="52" ht="31" customHeight="1">
      <c r="A52" s="17" t="n"/>
      <c r="B52" s="18" t="n"/>
      <c r="C52" s="18" t="n"/>
      <c r="D52" s="17" t="n"/>
      <c r="E52" s="19" t="n"/>
      <c r="F52" s="24">
        <f>IF(OR($E52="",Assumptions!$B$3=""),"",$E52-Assumptions!$B$3)</f>
        <v/>
      </c>
      <c r="G52" s="19" t="n"/>
      <c r="H52" s="19" t="n"/>
      <c r="I52" s="21" t="n"/>
      <c r="J52" s="22" t="n"/>
      <c r="K52" s="22" t="n"/>
      <c r="L52" s="17" t="n"/>
      <c r="M52" s="17" t="n"/>
      <c r="N52" s="19" t="n"/>
      <c r="O52" s="12">
        <f>IF($E52="","",$E52-TODAY())</f>
        <v/>
      </c>
      <c r="P52" s="25">
        <f>IF($B52="","",IF(OR($M52="Renewed",$M52="Declined",$M52="Lapsed"),IF($N52="","Add outcome date","Closed"),IF($M52="","Add renewal status",IF($E52="","Add expiration date",IF($F52="","Check notice settings",IF($E52&lt;TODAY(),"Expired - human review",IF(AND($G52="",TODAY()&gt;=$F52),"Notice due - human check",IF(AND($M52="Proposal Sent",$K52=""),"Add proposed price",IF(AND(OR($M52="Contacting",$M52="Proposal Sent"),OR($H52="",TODAY()-$H52&gt;=Assumptions!$B$5)),"Follow up - human check","On track")))))))))</f>
        <v/>
      </c>
      <c r="Q52" s="26">
        <f>IF(OR($J52="",$K52="",$J52&lt;=0),"",IFERROR(($K52-$J52)/$J52,""))</f>
        <v/>
      </c>
    </row>
    <row r="53" ht="31" customHeight="1">
      <c r="A53" s="17" t="n"/>
      <c r="B53" s="18" t="n"/>
      <c r="C53" s="18" t="n"/>
      <c r="D53" s="17" t="n"/>
      <c r="E53" s="19" t="n"/>
      <c r="F53" s="20">
        <f>IF(OR($E53="",Assumptions!$B$3=""),"",$E53-Assumptions!$B$3)</f>
        <v/>
      </c>
      <c r="G53" s="19" t="n"/>
      <c r="H53" s="19" t="n"/>
      <c r="I53" s="21" t="n"/>
      <c r="J53" s="22" t="n"/>
      <c r="K53" s="22" t="n"/>
      <c r="L53" s="17" t="n"/>
      <c r="M53" s="17" t="n"/>
      <c r="N53" s="19" t="n"/>
      <c r="O53" s="8">
        <f>IF($E53="","",$E53-TODAY())</f>
        <v/>
      </c>
      <c r="P53" s="23">
        <f>IF($B53="","",IF(OR($M53="Renewed",$M53="Declined",$M53="Lapsed"),IF($N53="","Add outcome date","Closed"),IF($M53="","Add renewal status",IF($E53="","Add expiration date",IF($F53="","Check notice settings",IF($E53&lt;TODAY(),"Expired - human review",IF(AND($G53="",TODAY()&gt;=$F53),"Notice due - human check",IF(AND($M53="Proposal Sent",$K53=""),"Add proposed price",IF(AND(OR($M53="Contacting",$M53="Proposal Sent"),OR($H53="",TODAY()-$H53&gt;=Assumptions!$B$5)),"Follow up - human check","On track")))))))))</f>
        <v/>
      </c>
      <c r="Q53" s="13">
        <f>IF(OR($J53="",$K53="",$J53&lt;=0),"",IFERROR(($K53-$J53)/$J53,""))</f>
        <v/>
      </c>
    </row>
    <row r="54" ht="31" customHeight="1">
      <c r="A54" s="17" t="n"/>
      <c r="B54" s="18" t="n"/>
      <c r="C54" s="18" t="n"/>
      <c r="D54" s="17" t="n"/>
      <c r="E54" s="19" t="n"/>
      <c r="F54" s="24">
        <f>IF(OR($E54="",Assumptions!$B$3=""),"",$E54-Assumptions!$B$3)</f>
        <v/>
      </c>
      <c r="G54" s="19" t="n"/>
      <c r="H54" s="19" t="n"/>
      <c r="I54" s="21" t="n"/>
      <c r="J54" s="22" t="n"/>
      <c r="K54" s="22" t="n"/>
      <c r="L54" s="17" t="n"/>
      <c r="M54" s="17" t="n"/>
      <c r="N54" s="19" t="n"/>
      <c r="O54" s="12">
        <f>IF($E54="","",$E54-TODAY())</f>
        <v/>
      </c>
      <c r="P54" s="25">
        <f>IF($B54="","",IF(OR($M54="Renewed",$M54="Declined",$M54="Lapsed"),IF($N54="","Add outcome date","Closed"),IF($M54="","Add renewal status",IF($E54="","Add expiration date",IF($F54="","Check notice settings",IF($E54&lt;TODAY(),"Expired - human review",IF(AND($G54="",TODAY()&gt;=$F54),"Notice due - human check",IF(AND($M54="Proposal Sent",$K54=""),"Add proposed price",IF(AND(OR($M54="Contacting",$M54="Proposal Sent"),OR($H54="",TODAY()-$H54&gt;=Assumptions!$B$5)),"Follow up - human check","On track")))))))))</f>
        <v/>
      </c>
      <c r="Q54" s="26">
        <f>IF(OR($J54="",$K54="",$J54&lt;=0),"",IFERROR(($K54-$J54)/$J54,""))</f>
        <v/>
      </c>
    </row>
    <row r="55" ht="31" customHeight="1">
      <c r="A55" s="17" t="n"/>
      <c r="B55" s="18" t="n"/>
      <c r="C55" s="18" t="n"/>
      <c r="D55" s="17" t="n"/>
      <c r="E55" s="19" t="n"/>
      <c r="F55" s="20">
        <f>IF(OR($E55="",Assumptions!$B$3=""),"",$E55-Assumptions!$B$3)</f>
        <v/>
      </c>
      <c r="G55" s="19" t="n"/>
      <c r="H55" s="19" t="n"/>
      <c r="I55" s="21" t="n"/>
      <c r="J55" s="22" t="n"/>
      <c r="K55" s="22" t="n"/>
      <c r="L55" s="17" t="n"/>
      <c r="M55" s="17" t="n"/>
      <c r="N55" s="19" t="n"/>
      <c r="O55" s="8">
        <f>IF($E55="","",$E55-TODAY())</f>
        <v/>
      </c>
      <c r="P55" s="23">
        <f>IF($B55="","",IF(OR($M55="Renewed",$M55="Declined",$M55="Lapsed"),IF($N55="","Add outcome date","Closed"),IF($M55="","Add renewal status",IF($E55="","Add expiration date",IF($F55="","Check notice settings",IF($E55&lt;TODAY(),"Expired - human review",IF(AND($G55="",TODAY()&gt;=$F55),"Notice due - human check",IF(AND($M55="Proposal Sent",$K55=""),"Add proposed price",IF(AND(OR($M55="Contacting",$M55="Proposal Sent"),OR($H55="",TODAY()-$H55&gt;=Assumptions!$B$5)),"Follow up - human check","On track")))))))))</f>
        <v/>
      </c>
      <c r="Q55" s="13">
        <f>IF(OR($J55="",$K55="",$J55&lt;=0),"",IFERROR(($K55-$J55)/$J55,""))</f>
        <v/>
      </c>
    </row>
    <row r="56" ht="31" customHeight="1">
      <c r="A56" s="17" t="n"/>
      <c r="B56" s="18" t="n"/>
      <c r="C56" s="18" t="n"/>
      <c r="D56" s="17" t="n"/>
      <c r="E56" s="19" t="n"/>
      <c r="F56" s="24">
        <f>IF(OR($E56="",Assumptions!$B$3=""),"",$E56-Assumptions!$B$3)</f>
        <v/>
      </c>
      <c r="G56" s="19" t="n"/>
      <c r="H56" s="19" t="n"/>
      <c r="I56" s="21" t="n"/>
      <c r="J56" s="22" t="n"/>
      <c r="K56" s="22" t="n"/>
      <c r="L56" s="17" t="n"/>
      <c r="M56" s="17" t="n"/>
      <c r="N56" s="19" t="n"/>
      <c r="O56" s="12">
        <f>IF($E56="","",$E56-TODAY())</f>
        <v/>
      </c>
      <c r="P56" s="25">
        <f>IF($B56="","",IF(OR($M56="Renewed",$M56="Declined",$M56="Lapsed"),IF($N56="","Add outcome date","Closed"),IF($M56="","Add renewal status",IF($E56="","Add expiration date",IF($F56="","Check notice settings",IF($E56&lt;TODAY(),"Expired - human review",IF(AND($G56="",TODAY()&gt;=$F56),"Notice due - human check",IF(AND($M56="Proposal Sent",$K56=""),"Add proposed price",IF(AND(OR($M56="Contacting",$M56="Proposal Sent"),OR($H56="",TODAY()-$H56&gt;=Assumptions!$B$5)),"Follow up - human check","On track")))))))))</f>
        <v/>
      </c>
      <c r="Q56" s="26">
        <f>IF(OR($J56="",$K56="",$J56&lt;=0),"",IFERROR(($K56-$J56)/$J56,""))</f>
        <v/>
      </c>
    </row>
    <row r="57" ht="31" customHeight="1">
      <c r="A57" s="17" t="n"/>
      <c r="B57" s="18" t="n"/>
      <c r="C57" s="18" t="n"/>
      <c r="D57" s="17" t="n"/>
      <c r="E57" s="19" t="n"/>
      <c r="F57" s="20">
        <f>IF(OR($E57="",Assumptions!$B$3=""),"",$E57-Assumptions!$B$3)</f>
        <v/>
      </c>
      <c r="G57" s="19" t="n"/>
      <c r="H57" s="19" t="n"/>
      <c r="I57" s="21" t="n"/>
      <c r="J57" s="22" t="n"/>
      <c r="K57" s="22" t="n"/>
      <c r="L57" s="17" t="n"/>
      <c r="M57" s="17" t="n"/>
      <c r="N57" s="19" t="n"/>
      <c r="O57" s="8">
        <f>IF($E57="","",$E57-TODAY())</f>
        <v/>
      </c>
      <c r="P57" s="23">
        <f>IF($B57="","",IF(OR($M57="Renewed",$M57="Declined",$M57="Lapsed"),IF($N57="","Add outcome date","Closed"),IF($M57="","Add renewal status",IF($E57="","Add expiration date",IF($F57="","Check notice settings",IF($E57&lt;TODAY(),"Expired - human review",IF(AND($G57="",TODAY()&gt;=$F57),"Notice due - human check",IF(AND($M57="Proposal Sent",$K57=""),"Add proposed price",IF(AND(OR($M57="Contacting",$M57="Proposal Sent"),OR($H57="",TODAY()-$H57&gt;=Assumptions!$B$5)),"Follow up - human check","On track")))))))))</f>
        <v/>
      </c>
      <c r="Q57" s="13">
        <f>IF(OR($J57="",$K57="",$J57&lt;=0),"",IFERROR(($K57-$J57)/$J57,""))</f>
        <v/>
      </c>
    </row>
    <row r="58" ht="31" customHeight="1">
      <c r="A58" s="17" t="n"/>
      <c r="B58" s="18" t="n"/>
      <c r="C58" s="18" t="n"/>
      <c r="D58" s="17" t="n"/>
      <c r="E58" s="19" t="n"/>
      <c r="F58" s="24">
        <f>IF(OR($E58="",Assumptions!$B$3=""),"",$E58-Assumptions!$B$3)</f>
        <v/>
      </c>
      <c r="G58" s="19" t="n"/>
      <c r="H58" s="19" t="n"/>
      <c r="I58" s="21" t="n"/>
      <c r="J58" s="22" t="n"/>
      <c r="K58" s="22" t="n"/>
      <c r="L58" s="17" t="n"/>
      <c r="M58" s="17" t="n"/>
      <c r="N58" s="19" t="n"/>
      <c r="O58" s="12">
        <f>IF($E58="","",$E58-TODAY())</f>
        <v/>
      </c>
      <c r="P58" s="25">
        <f>IF($B58="","",IF(OR($M58="Renewed",$M58="Declined",$M58="Lapsed"),IF($N58="","Add outcome date","Closed"),IF($M58="","Add renewal status",IF($E58="","Add expiration date",IF($F58="","Check notice settings",IF($E58&lt;TODAY(),"Expired - human review",IF(AND($G58="",TODAY()&gt;=$F58),"Notice due - human check",IF(AND($M58="Proposal Sent",$K58=""),"Add proposed price",IF(AND(OR($M58="Contacting",$M58="Proposal Sent"),OR($H58="",TODAY()-$H58&gt;=Assumptions!$B$5)),"Follow up - human check","On track")))))))))</f>
        <v/>
      </c>
      <c r="Q58" s="26">
        <f>IF(OR($J58="",$K58="",$J58&lt;=0),"",IFERROR(($K58-$J58)/$J58,""))</f>
        <v/>
      </c>
    </row>
    <row r="59" ht="31" customHeight="1">
      <c r="A59" s="17" t="n"/>
      <c r="B59" s="18" t="n"/>
      <c r="C59" s="18" t="n"/>
      <c r="D59" s="17" t="n"/>
      <c r="E59" s="19" t="n"/>
      <c r="F59" s="20">
        <f>IF(OR($E59="",Assumptions!$B$3=""),"",$E59-Assumptions!$B$3)</f>
        <v/>
      </c>
      <c r="G59" s="19" t="n"/>
      <c r="H59" s="19" t="n"/>
      <c r="I59" s="21" t="n"/>
      <c r="J59" s="22" t="n"/>
      <c r="K59" s="22" t="n"/>
      <c r="L59" s="17" t="n"/>
      <c r="M59" s="17" t="n"/>
      <c r="N59" s="19" t="n"/>
      <c r="O59" s="8">
        <f>IF($E59="","",$E59-TODAY())</f>
        <v/>
      </c>
      <c r="P59" s="23">
        <f>IF($B59="","",IF(OR($M59="Renewed",$M59="Declined",$M59="Lapsed"),IF($N59="","Add outcome date","Closed"),IF($M59="","Add renewal status",IF($E59="","Add expiration date",IF($F59="","Check notice settings",IF($E59&lt;TODAY(),"Expired - human review",IF(AND($G59="",TODAY()&gt;=$F59),"Notice due - human check",IF(AND($M59="Proposal Sent",$K59=""),"Add proposed price",IF(AND(OR($M59="Contacting",$M59="Proposal Sent"),OR($H59="",TODAY()-$H59&gt;=Assumptions!$B$5)),"Follow up - human check","On track")))))))))</f>
        <v/>
      </c>
      <c r="Q59" s="13">
        <f>IF(OR($J59="",$K59="",$J59&lt;=0),"",IFERROR(($K59-$J59)/$J59,""))</f>
        <v/>
      </c>
    </row>
    <row r="60" ht="31" customHeight="1">
      <c r="A60" s="17" t="n"/>
      <c r="B60" s="18" t="n"/>
      <c r="C60" s="18" t="n"/>
      <c r="D60" s="17" t="n"/>
      <c r="E60" s="19" t="n"/>
      <c r="F60" s="24">
        <f>IF(OR($E60="",Assumptions!$B$3=""),"",$E60-Assumptions!$B$3)</f>
        <v/>
      </c>
      <c r="G60" s="19" t="n"/>
      <c r="H60" s="19" t="n"/>
      <c r="I60" s="21" t="n"/>
      <c r="J60" s="22" t="n"/>
      <c r="K60" s="22" t="n"/>
      <c r="L60" s="17" t="n"/>
      <c r="M60" s="17" t="n"/>
      <c r="N60" s="19" t="n"/>
      <c r="O60" s="12">
        <f>IF($E60="","",$E60-TODAY())</f>
        <v/>
      </c>
      <c r="P60" s="25">
        <f>IF($B60="","",IF(OR($M60="Renewed",$M60="Declined",$M60="Lapsed"),IF($N60="","Add outcome date","Closed"),IF($M60="","Add renewal status",IF($E60="","Add expiration date",IF($F60="","Check notice settings",IF($E60&lt;TODAY(),"Expired - human review",IF(AND($G60="",TODAY()&gt;=$F60),"Notice due - human check",IF(AND($M60="Proposal Sent",$K60=""),"Add proposed price",IF(AND(OR($M60="Contacting",$M60="Proposal Sent"),OR($H60="",TODAY()-$H60&gt;=Assumptions!$B$5)),"Follow up - human check","On track")))))))))</f>
        <v/>
      </c>
      <c r="Q60" s="26">
        <f>IF(OR($J60="",$K60="",$J60&lt;=0),"",IFERROR(($K60-$J60)/$J60,""))</f>
        <v/>
      </c>
    </row>
    <row r="61" ht="31" customHeight="1">
      <c r="A61" s="17" t="n"/>
      <c r="B61" s="18" t="n"/>
      <c r="C61" s="18" t="n"/>
      <c r="D61" s="17" t="n"/>
      <c r="E61" s="19" t="n"/>
      <c r="F61" s="20">
        <f>IF(OR($E61="",Assumptions!$B$3=""),"",$E61-Assumptions!$B$3)</f>
        <v/>
      </c>
      <c r="G61" s="19" t="n"/>
      <c r="H61" s="19" t="n"/>
      <c r="I61" s="21" t="n"/>
      <c r="J61" s="22" t="n"/>
      <c r="K61" s="22" t="n"/>
      <c r="L61" s="17" t="n"/>
      <c r="M61" s="17" t="n"/>
      <c r="N61" s="19" t="n"/>
      <c r="O61" s="8">
        <f>IF($E61="","",$E61-TODAY())</f>
        <v/>
      </c>
      <c r="P61" s="23">
        <f>IF($B61="","",IF(OR($M61="Renewed",$M61="Declined",$M61="Lapsed"),IF($N61="","Add outcome date","Closed"),IF($M61="","Add renewal status",IF($E61="","Add expiration date",IF($F61="","Check notice settings",IF($E61&lt;TODAY(),"Expired - human review",IF(AND($G61="",TODAY()&gt;=$F61),"Notice due - human check",IF(AND($M61="Proposal Sent",$K61=""),"Add proposed price",IF(AND(OR($M61="Contacting",$M61="Proposal Sent"),OR($H61="",TODAY()-$H61&gt;=Assumptions!$B$5)),"Follow up - human check","On track")))))))))</f>
        <v/>
      </c>
      <c r="Q61" s="13">
        <f>IF(OR($J61="",$K61="",$J61&lt;=0),"",IFERROR(($K61-$J61)/$J61,""))</f>
        <v/>
      </c>
    </row>
    <row r="62" ht="31" customHeight="1">
      <c r="A62" s="17" t="n"/>
      <c r="B62" s="18" t="n"/>
      <c r="C62" s="18" t="n"/>
      <c r="D62" s="17" t="n"/>
      <c r="E62" s="19" t="n"/>
      <c r="F62" s="24">
        <f>IF(OR($E62="",Assumptions!$B$3=""),"",$E62-Assumptions!$B$3)</f>
        <v/>
      </c>
      <c r="G62" s="19" t="n"/>
      <c r="H62" s="19" t="n"/>
      <c r="I62" s="21" t="n"/>
      <c r="J62" s="22" t="n"/>
      <c r="K62" s="22" t="n"/>
      <c r="L62" s="17" t="n"/>
      <c r="M62" s="17" t="n"/>
      <c r="N62" s="19" t="n"/>
      <c r="O62" s="12">
        <f>IF($E62="","",$E62-TODAY())</f>
        <v/>
      </c>
      <c r="P62" s="25">
        <f>IF($B62="","",IF(OR($M62="Renewed",$M62="Declined",$M62="Lapsed"),IF($N62="","Add outcome date","Closed"),IF($M62="","Add renewal status",IF($E62="","Add expiration date",IF($F62="","Check notice settings",IF($E62&lt;TODAY(),"Expired - human review",IF(AND($G62="",TODAY()&gt;=$F62),"Notice due - human check",IF(AND($M62="Proposal Sent",$K62=""),"Add proposed price",IF(AND(OR($M62="Contacting",$M62="Proposal Sent"),OR($H62="",TODAY()-$H62&gt;=Assumptions!$B$5)),"Follow up - human check","On track")))))))))</f>
        <v/>
      </c>
      <c r="Q62" s="26">
        <f>IF(OR($J62="",$K62="",$J62&lt;=0),"",IFERROR(($K62-$J62)/$J62,""))</f>
        <v/>
      </c>
    </row>
    <row r="63" ht="31" customHeight="1">
      <c r="A63" s="17" t="n"/>
      <c r="B63" s="18" t="n"/>
      <c r="C63" s="18" t="n"/>
      <c r="D63" s="17" t="n"/>
      <c r="E63" s="19" t="n"/>
      <c r="F63" s="20">
        <f>IF(OR($E63="",Assumptions!$B$3=""),"",$E63-Assumptions!$B$3)</f>
        <v/>
      </c>
      <c r="G63" s="19" t="n"/>
      <c r="H63" s="19" t="n"/>
      <c r="I63" s="21" t="n"/>
      <c r="J63" s="22" t="n"/>
      <c r="K63" s="22" t="n"/>
      <c r="L63" s="17" t="n"/>
      <c r="M63" s="17" t="n"/>
      <c r="N63" s="19" t="n"/>
      <c r="O63" s="8">
        <f>IF($E63="","",$E63-TODAY())</f>
        <v/>
      </c>
      <c r="P63" s="23">
        <f>IF($B63="","",IF(OR($M63="Renewed",$M63="Declined",$M63="Lapsed"),IF($N63="","Add outcome date","Closed"),IF($M63="","Add renewal status",IF($E63="","Add expiration date",IF($F63="","Check notice settings",IF($E63&lt;TODAY(),"Expired - human review",IF(AND($G63="",TODAY()&gt;=$F63),"Notice due - human check",IF(AND($M63="Proposal Sent",$K63=""),"Add proposed price",IF(AND(OR($M63="Contacting",$M63="Proposal Sent"),OR($H63="",TODAY()-$H63&gt;=Assumptions!$B$5)),"Follow up - human check","On track")))))))))</f>
        <v/>
      </c>
      <c r="Q63" s="13">
        <f>IF(OR($J63="",$K63="",$J63&lt;=0),"",IFERROR(($K63-$J63)/$J63,""))</f>
        <v/>
      </c>
    </row>
    <row r="64" ht="31" customHeight="1">
      <c r="A64" s="17" t="n"/>
      <c r="B64" s="18" t="n"/>
      <c r="C64" s="18" t="n"/>
      <c r="D64" s="17" t="n"/>
      <c r="E64" s="19" t="n"/>
      <c r="F64" s="24">
        <f>IF(OR($E64="",Assumptions!$B$3=""),"",$E64-Assumptions!$B$3)</f>
        <v/>
      </c>
      <c r="G64" s="19" t="n"/>
      <c r="H64" s="19" t="n"/>
      <c r="I64" s="21" t="n"/>
      <c r="J64" s="22" t="n"/>
      <c r="K64" s="22" t="n"/>
      <c r="L64" s="17" t="n"/>
      <c r="M64" s="17" t="n"/>
      <c r="N64" s="19" t="n"/>
      <c r="O64" s="12">
        <f>IF($E64="","",$E64-TODAY())</f>
        <v/>
      </c>
      <c r="P64" s="25">
        <f>IF($B64="","",IF(OR($M64="Renewed",$M64="Declined",$M64="Lapsed"),IF($N64="","Add outcome date","Closed"),IF($M64="","Add renewal status",IF($E64="","Add expiration date",IF($F64="","Check notice settings",IF($E64&lt;TODAY(),"Expired - human review",IF(AND($G64="",TODAY()&gt;=$F64),"Notice due - human check",IF(AND($M64="Proposal Sent",$K64=""),"Add proposed price",IF(AND(OR($M64="Contacting",$M64="Proposal Sent"),OR($H64="",TODAY()-$H64&gt;=Assumptions!$B$5)),"Follow up - human check","On track")))))))))</f>
        <v/>
      </c>
      <c r="Q64" s="26">
        <f>IF(OR($J64="",$K64="",$J64&lt;=0),"",IFERROR(($K64-$J64)/$J64,""))</f>
        <v/>
      </c>
    </row>
    <row r="65" ht="31" customHeight="1">
      <c r="A65" s="17" t="n"/>
      <c r="B65" s="18" t="n"/>
      <c r="C65" s="18" t="n"/>
      <c r="D65" s="17" t="n"/>
      <c r="E65" s="19" t="n"/>
      <c r="F65" s="20">
        <f>IF(OR($E65="",Assumptions!$B$3=""),"",$E65-Assumptions!$B$3)</f>
        <v/>
      </c>
      <c r="G65" s="19" t="n"/>
      <c r="H65" s="19" t="n"/>
      <c r="I65" s="21" t="n"/>
      <c r="J65" s="22" t="n"/>
      <c r="K65" s="22" t="n"/>
      <c r="L65" s="17" t="n"/>
      <c r="M65" s="17" t="n"/>
      <c r="N65" s="19" t="n"/>
      <c r="O65" s="8">
        <f>IF($E65="","",$E65-TODAY())</f>
        <v/>
      </c>
      <c r="P65" s="23">
        <f>IF($B65="","",IF(OR($M65="Renewed",$M65="Declined",$M65="Lapsed"),IF($N65="","Add outcome date","Closed"),IF($M65="","Add renewal status",IF($E65="","Add expiration date",IF($F65="","Check notice settings",IF($E65&lt;TODAY(),"Expired - human review",IF(AND($G65="",TODAY()&gt;=$F65),"Notice due - human check",IF(AND($M65="Proposal Sent",$K65=""),"Add proposed price",IF(AND(OR($M65="Contacting",$M65="Proposal Sent"),OR($H65="",TODAY()-$H65&gt;=Assumptions!$B$5)),"Follow up - human check","On track")))))))))</f>
        <v/>
      </c>
      <c r="Q65" s="13">
        <f>IF(OR($J65="",$K65="",$J65&lt;=0),"",IFERROR(($K65-$J65)/$J65,""))</f>
        <v/>
      </c>
    </row>
    <row r="66" ht="31" customHeight="1">
      <c r="A66" s="17" t="n"/>
      <c r="B66" s="18" t="n"/>
      <c r="C66" s="18" t="n"/>
      <c r="D66" s="17" t="n"/>
      <c r="E66" s="19" t="n"/>
      <c r="F66" s="24">
        <f>IF(OR($E66="",Assumptions!$B$3=""),"",$E66-Assumptions!$B$3)</f>
        <v/>
      </c>
      <c r="G66" s="19" t="n"/>
      <c r="H66" s="19" t="n"/>
      <c r="I66" s="21" t="n"/>
      <c r="J66" s="22" t="n"/>
      <c r="K66" s="22" t="n"/>
      <c r="L66" s="17" t="n"/>
      <c r="M66" s="17" t="n"/>
      <c r="N66" s="19" t="n"/>
      <c r="O66" s="12">
        <f>IF($E66="","",$E66-TODAY())</f>
        <v/>
      </c>
      <c r="P66" s="25">
        <f>IF($B66="","",IF(OR($M66="Renewed",$M66="Declined",$M66="Lapsed"),IF($N66="","Add outcome date","Closed"),IF($M66="","Add renewal status",IF($E66="","Add expiration date",IF($F66="","Check notice settings",IF($E66&lt;TODAY(),"Expired - human review",IF(AND($G66="",TODAY()&gt;=$F66),"Notice due - human check",IF(AND($M66="Proposal Sent",$K66=""),"Add proposed price",IF(AND(OR($M66="Contacting",$M66="Proposal Sent"),OR($H66="",TODAY()-$H66&gt;=Assumptions!$B$5)),"Follow up - human check","On track")))))))))</f>
        <v/>
      </c>
      <c r="Q66" s="26">
        <f>IF(OR($J66="",$K66="",$J66&lt;=0),"",IFERROR(($K66-$J66)/$J66,""))</f>
        <v/>
      </c>
    </row>
    <row r="67" ht="31" customHeight="1">
      <c r="A67" s="17" t="n"/>
      <c r="B67" s="18" t="n"/>
      <c r="C67" s="18" t="n"/>
      <c r="D67" s="17" t="n"/>
      <c r="E67" s="19" t="n"/>
      <c r="F67" s="20">
        <f>IF(OR($E67="",Assumptions!$B$3=""),"",$E67-Assumptions!$B$3)</f>
        <v/>
      </c>
      <c r="G67" s="19" t="n"/>
      <c r="H67" s="19" t="n"/>
      <c r="I67" s="21" t="n"/>
      <c r="J67" s="22" t="n"/>
      <c r="K67" s="22" t="n"/>
      <c r="L67" s="17" t="n"/>
      <c r="M67" s="17" t="n"/>
      <c r="N67" s="19" t="n"/>
      <c r="O67" s="8">
        <f>IF($E67="","",$E67-TODAY())</f>
        <v/>
      </c>
      <c r="P67" s="23">
        <f>IF($B67="","",IF(OR($M67="Renewed",$M67="Declined",$M67="Lapsed"),IF($N67="","Add outcome date","Closed"),IF($M67="","Add renewal status",IF($E67="","Add expiration date",IF($F67="","Check notice settings",IF($E67&lt;TODAY(),"Expired - human review",IF(AND($G67="",TODAY()&gt;=$F67),"Notice due - human check",IF(AND($M67="Proposal Sent",$K67=""),"Add proposed price",IF(AND(OR($M67="Contacting",$M67="Proposal Sent"),OR($H67="",TODAY()-$H67&gt;=Assumptions!$B$5)),"Follow up - human check","On track")))))))))</f>
        <v/>
      </c>
      <c r="Q67" s="13">
        <f>IF(OR($J67="",$K67="",$J67&lt;=0),"",IFERROR(($K67-$J67)/$J67,""))</f>
        <v/>
      </c>
    </row>
    <row r="68" ht="31" customHeight="1">
      <c r="A68" s="17" t="n"/>
      <c r="B68" s="18" t="n"/>
      <c r="C68" s="18" t="n"/>
      <c r="D68" s="17" t="n"/>
      <c r="E68" s="19" t="n"/>
      <c r="F68" s="24">
        <f>IF(OR($E68="",Assumptions!$B$3=""),"",$E68-Assumptions!$B$3)</f>
        <v/>
      </c>
      <c r="G68" s="19" t="n"/>
      <c r="H68" s="19" t="n"/>
      <c r="I68" s="21" t="n"/>
      <c r="J68" s="22" t="n"/>
      <c r="K68" s="22" t="n"/>
      <c r="L68" s="17" t="n"/>
      <c r="M68" s="17" t="n"/>
      <c r="N68" s="19" t="n"/>
      <c r="O68" s="12">
        <f>IF($E68="","",$E68-TODAY())</f>
        <v/>
      </c>
      <c r="P68" s="25">
        <f>IF($B68="","",IF(OR($M68="Renewed",$M68="Declined",$M68="Lapsed"),IF($N68="","Add outcome date","Closed"),IF($M68="","Add renewal status",IF($E68="","Add expiration date",IF($F68="","Check notice settings",IF($E68&lt;TODAY(),"Expired - human review",IF(AND($G68="",TODAY()&gt;=$F68),"Notice due - human check",IF(AND($M68="Proposal Sent",$K68=""),"Add proposed price",IF(AND(OR($M68="Contacting",$M68="Proposal Sent"),OR($H68="",TODAY()-$H68&gt;=Assumptions!$B$5)),"Follow up - human check","On track")))))))))</f>
        <v/>
      </c>
      <c r="Q68" s="26">
        <f>IF(OR($J68="",$K68="",$J68&lt;=0),"",IFERROR(($K68-$J68)/$J68,""))</f>
        <v/>
      </c>
    </row>
    <row r="69" ht="31" customHeight="1">
      <c r="A69" s="17" t="n"/>
      <c r="B69" s="18" t="n"/>
      <c r="C69" s="18" t="n"/>
      <c r="D69" s="17" t="n"/>
      <c r="E69" s="19" t="n"/>
      <c r="F69" s="20">
        <f>IF(OR($E69="",Assumptions!$B$3=""),"",$E69-Assumptions!$B$3)</f>
        <v/>
      </c>
      <c r="G69" s="19" t="n"/>
      <c r="H69" s="19" t="n"/>
      <c r="I69" s="21" t="n"/>
      <c r="J69" s="22" t="n"/>
      <c r="K69" s="22" t="n"/>
      <c r="L69" s="17" t="n"/>
      <c r="M69" s="17" t="n"/>
      <c r="N69" s="19" t="n"/>
      <c r="O69" s="8">
        <f>IF($E69="","",$E69-TODAY())</f>
        <v/>
      </c>
      <c r="P69" s="23">
        <f>IF($B69="","",IF(OR($M69="Renewed",$M69="Declined",$M69="Lapsed"),IF($N69="","Add outcome date","Closed"),IF($M69="","Add renewal status",IF($E69="","Add expiration date",IF($F69="","Check notice settings",IF($E69&lt;TODAY(),"Expired - human review",IF(AND($G69="",TODAY()&gt;=$F69),"Notice due - human check",IF(AND($M69="Proposal Sent",$K69=""),"Add proposed price",IF(AND(OR($M69="Contacting",$M69="Proposal Sent"),OR($H69="",TODAY()-$H69&gt;=Assumptions!$B$5)),"Follow up - human check","On track")))))))))</f>
        <v/>
      </c>
      <c r="Q69" s="13">
        <f>IF(OR($J69="",$K69="",$J69&lt;=0),"",IFERROR(($K69-$J69)/$J69,""))</f>
        <v/>
      </c>
    </row>
    <row r="70" ht="31" customHeight="1">
      <c r="A70" s="17" t="n"/>
      <c r="B70" s="18" t="n"/>
      <c r="C70" s="18" t="n"/>
      <c r="D70" s="17" t="n"/>
      <c r="E70" s="19" t="n"/>
      <c r="F70" s="24">
        <f>IF(OR($E70="",Assumptions!$B$3=""),"",$E70-Assumptions!$B$3)</f>
        <v/>
      </c>
      <c r="G70" s="19" t="n"/>
      <c r="H70" s="19" t="n"/>
      <c r="I70" s="21" t="n"/>
      <c r="J70" s="22" t="n"/>
      <c r="K70" s="22" t="n"/>
      <c r="L70" s="17" t="n"/>
      <c r="M70" s="17" t="n"/>
      <c r="N70" s="19" t="n"/>
      <c r="O70" s="12">
        <f>IF($E70="","",$E70-TODAY())</f>
        <v/>
      </c>
      <c r="P70" s="25">
        <f>IF($B70="","",IF(OR($M70="Renewed",$M70="Declined",$M70="Lapsed"),IF($N70="","Add outcome date","Closed"),IF($M70="","Add renewal status",IF($E70="","Add expiration date",IF($F70="","Check notice settings",IF($E70&lt;TODAY(),"Expired - human review",IF(AND($G70="",TODAY()&gt;=$F70),"Notice due - human check",IF(AND($M70="Proposal Sent",$K70=""),"Add proposed price",IF(AND(OR($M70="Contacting",$M70="Proposal Sent"),OR($H70="",TODAY()-$H70&gt;=Assumptions!$B$5)),"Follow up - human check","On track")))))))))</f>
        <v/>
      </c>
      <c r="Q70" s="26">
        <f>IF(OR($J70="",$K70="",$J70&lt;=0),"",IFERROR(($K70-$J70)/$J70,""))</f>
        <v/>
      </c>
    </row>
    <row r="71" ht="31" customHeight="1">
      <c r="A71" s="17" t="n"/>
      <c r="B71" s="18" t="n"/>
      <c r="C71" s="18" t="n"/>
      <c r="D71" s="17" t="n"/>
      <c r="E71" s="19" t="n"/>
      <c r="F71" s="20">
        <f>IF(OR($E71="",Assumptions!$B$3=""),"",$E71-Assumptions!$B$3)</f>
        <v/>
      </c>
      <c r="G71" s="19" t="n"/>
      <c r="H71" s="19" t="n"/>
      <c r="I71" s="21" t="n"/>
      <c r="J71" s="22" t="n"/>
      <c r="K71" s="22" t="n"/>
      <c r="L71" s="17" t="n"/>
      <c r="M71" s="17" t="n"/>
      <c r="N71" s="19" t="n"/>
      <c r="O71" s="8">
        <f>IF($E71="","",$E71-TODAY())</f>
        <v/>
      </c>
      <c r="P71" s="23">
        <f>IF($B71="","",IF(OR($M71="Renewed",$M71="Declined",$M71="Lapsed"),IF($N71="","Add outcome date","Closed"),IF($M71="","Add renewal status",IF($E71="","Add expiration date",IF($F71="","Check notice settings",IF($E71&lt;TODAY(),"Expired - human review",IF(AND($G71="",TODAY()&gt;=$F71),"Notice due - human check",IF(AND($M71="Proposal Sent",$K71=""),"Add proposed price",IF(AND(OR($M71="Contacting",$M71="Proposal Sent"),OR($H71="",TODAY()-$H71&gt;=Assumptions!$B$5)),"Follow up - human check","On track")))))))))</f>
        <v/>
      </c>
      <c r="Q71" s="13">
        <f>IF(OR($J71="",$K71="",$J71&lt;=0),"",IFERROR(($K71-$J71)/$J71,""))</f>
        <v/>
      </c>
    </row>
    <row r="72" ht="31" customHeight="1">
      <c r="A72" s="17" t="n"/>
      <c r="B72" s="18" t="n"/>
      <c r="C72" s="18" t="n"/>
      <c r="D72" s="17" t="n"/>
      <c r="E72" s="19" t="n"/>
      <c r="F72" s="24">
        <f>IF(OR($E72="",Assumptions!$B$3=""),"",$E72-Assumptions!$B$3)</f>
        <v/>
      </c>
      <c r="G72" s="19" t="n"/>
      <c r="H72" s="19" t="n"/>
      <c r="I72" s="21" t="n"/>
      <c r="J72" s="22" t="n"/>
      <c r="K72" s="22" t="n"/>
      <c r="L72" s="17" t="n"/>
      <c r="M72" s="17" t="n"/>
      <c r="N72" s="19" t="n"/>
      <c r="O72" s="12">
        <f>IF($E72="","",$E72-TODAY())</f>
        <v/>
      </c>
      <c r="P72" s="25">
        <f>IF($B72="","",IF(OR($M72="Renewed",$M72="Declined",$M72="Lapsed"),IF($N72="","Add outcome date","Closed"),IF($M72="","Add renewal status",IF($E72="","Add expiration date",IF($F72="","Check notice settings",IF($E72&lt;TODAY(),"Expired - human review",IF(AND($G72="",TODAY()&gt;=$F72),"Notice due - human check",IF(AND($M72="Proposal Sent",$K72=""),"Add proposed price",IF(AND(OR($M72="Contacting",$M72="Proposal Sent"),OR($H72="",TODAY()-$H72&gt;=Assumptions!$B$5)),"Follow up - human check","On track")))))))))</f>
        <v/>
      </c>
      <c r="Q72" s="26">
        <f>IF(OR($J72="",$K72="",$J72&lt;=0),"",IFERROR(($K72-$J72)/$J72,""))</f>
        <v/>
      </c>
    </row>
    <row r="73" ht="31" customHeight="1">
      <c r="A73" s="17" t="n"/>
      <c r="B73" s="18" t="n"/>
      <c r="C73" s="18" t="n"/>
      <c r="D73" s="17" t="n"/>
      <c r="E73" s="19" t="n"/>
      <c r="F73" s="20">
        <f>IF(OR($E73="",Assumptions!$B$3=""),"",$E73-Assumptions!$B$3)</f>
        <v/>
      </c>
      <c r="G73" s="19" t="n"/>
      <c r="H73" s="19" t="n"/>
      <c r="I73" s="21" t="n"/>
      <c r="J73" s="22" t="n"/>
      <c r="K73" s="22" t="n"/>
      <c r="L73" s="17" t="n"/>
      <c r="M73" s="17" t="n"/>
      <c r="N73" s="19" t="n"/>
      <c r="O73" s="8">
        <f>IF($E73="","",$E73-TODAY())</f>
        <v/>
      </c>
      <c r="P73" s="23">
        <f>IF($B73="","",IF(OR($M73="Renewed",$M73="Declined",$M73="Lapsed"),IF($N73="","Add outcome date","Closed"),IF($M73="","Add renewal status",IF($E73="","Add expiration date",IF($F73="","Check notice settings",IF($E73&lt;TODAY(),"Expired - human review",IF(AND($G73="",TODAY()&gt;=$F73),"Notice due - human check",IF(AND($M73="Proposal Sent",$K73=""),"Add proposed price",IF(AND(OR($M73="Contacting",$M73="Proposal Sent"),OR($H73="",TODAY()-$H73&gt;=Assumptions!$B$5)),"Follow up - human check","On track")))))))))</f>
        <v/>
      </c>
      <c r="Q73" s="13">
        <f>IF(OR($J73="",$K73="",$J73&lt;=0),"",IFERROR(($K73-$J73)/$J73,""))</f>
        <v/>
      </c>
    </row>
    <row r="74" ht="31" customHeight="1">
      <c r="A74" s="17" t="n"/>
      <c r="B74" s="18" t="n"/>
      <c r="C74" s="18" t="n"/>
      <c r="D74" s="17" t="n"/>
      <c r="E74" s="19" t="n"/>
      <c r="F74" s="24">
        <f>IF(OR($E74="",Assumptions!$B$3=""),"",$E74-Assumptions!$B$3)</f>
        <v/>
      </c>
      <c r="G74" s="19" t="n"/>
      <c r="H74" s="19" t="n"/>
      <c r="I74" s="21" t="n"/>
      <c r="J74" s="22" t="n"/>
      <c r="K74" s="22" t="n"/>
      <c r="L74" s="17" t="n"/>
      <c r="M74" s="17" t="n"/>
      <c r="N74" s="19" t="n"/>
      <c r="O74" s="12">
        <f>IF($E74="","",$E74-TODAY())</f>
        <v/>
      </c>
      <c r="P74" s="25">
        <f>IF($B74="","",IF(OR($M74="Renewed",$M74="Declined",$M74="Lapsed"),IF($N74="","Add outcome date","Closed"),IF($M74="","Add renewal status",IF($E74="","Add expiration date",IF($F74="","Check notice settings",IF($E74&lt;TODAY(),"Expired - human review",IF(AND($G74="",TODAY()&gt;=$F74),"Notice due - human check",IF(AND($M74="Proposal Sent",$K74=""),"Add proposed price",IF(AND(OR($M74="Contacting",$M74="Proposal Sent"),OR($H74="",TODAY()-$H74&gt;=Assumptions!$B$5)),"Follow up - human check","On track")))))))))</f>
        <v/>
      </c>
      <c r="Q74" s="26">
        <f>IF(OR($J74="",$K74="",$J74&lt;=0),"",IFERROR(($K74-$J74)/$J74,""))</f>
        <v/>
      </c>
    </row>
    <row r="75" ht="31" customHeight="1">
      <c r="A75" s="17" t="n"/>
      <c r="B75" s="18" t="n"/>
      <c r="C75" s="18" t="n"/>
      <c r="D75" s="17" t="n"/>
      <c r="E75" s="19" t="n"/>
      <c r="F75" s="20">
        <f>IF(OR($E75="",Assumptions!$B$3=""),"",$E75-Assumptions!$B$3)</f>
        <v/>
      </c>
      <c r="G75" s="19" t="n"/>
      <c r="H75" s="19" t="n"/>
      <c r="I75" s="21" t="n"/>
      <c r="J75" s="22" t="n"/>
      <c r="K75" s="22" t="n"/>
      <c r="L75" s="17" t="n"/>
      <c r="M75" s="17" t="n"/>
      <c r="N75" s="19" t="n"/>
      <c r="O75" s="8">
        <f>IF($E75="","",$E75-TODAY())</f>
        <v/>
      </c>
      <c r="P75" s="23">
        <f>IF($B75="","",IF(OR($M75="Renewed",$M75="Declined",$M75="Lapsed"),IF($N75="","Add outcome date","Closed"),IF($M75="","Add renewal status",IF($E75="","Add expiration date",IF($F75="","Check notice settings",IF($E75&lt;TODAY(),"Expired - human review",IF(AND($G75="",TODAY()&gt;=$F75),"Notice due - human check",IF(AND($M75="Proposal Sent",$K75=""),"Add proposed price",IF(AND(OR($M75="Contacting",$M75="Proposal Sent"),OR($H75="",TODAY()-$H75&gt;=Assumptions!$B$5)),"Follow up - human check","On track")))))))))</f>
        <v/>
      </c>
      <c r="Q75" s="13">
        <f>IF(OR($J75="",$K75="",$J75&lt;=0),"",IFERROR(($K75-$J75)/$J75,""))</f>
        <v/>
      </c>
    </row>
    <row r="76" ht="31" customHeight="1">
      <c r="A76" s="17" t="n"/>
      <c r="B76" s="18" t="n"/>
      <c r="C76" s="18" t="n"/>
      <c r="D76" s="17" t="n"/>
      <c r="E76" s="19" t="n"/>
      <c r="F76" s="24">
        <f>IF(OR($E76="",Assumptions!$B$3=""),"",$E76-Assumptions!$B$3)</f>
        <v/>
      </c>
      <c r="G76" s="19" t="n"/>
      <c r="H76" s="19" t="n"/>
      <c r="I76" s="21" t="n"/>
      <c r="J76" s="22" t="n"/>
      <c r="K76" s="22" t="n"/>
      <c r="L76" s="17" t="n"/>
      <c r="M76" s="17" t="n"/>
      <c r="N76" s="19" t="n"/>
      <c r="O76" s="12">
        <f>IF($E76="","",$E76-TODAY())</f>
        <v/>
      </c>
      <c r="P76" s="25">
        <f>IF($B76="","",IF(OR($M76="Renewed",$M76="Declined",$M76="Lapsed"),IF($N76="","Add outcome date","Closed"),IF($M76="","Add renewal status",IF($E76="","Add expiration date",IF($F76="","Check notice settings",IF($E76&lt;TODAY(),"Expired - human review",IF(AND($G76="",TODAY()&gt;=$F76),"Notice due - human check",IF(AND($M76="Proposal Sent",$K76=""),"Add proposed price",IF(AND(OR($M76="Contacting",$M76="Proposal Sent"),OR($H76="",TODAY()-$H76&gt;=Assumptions!$B$5)),"Follow up - human check","On track")))))))))</f>
        <v/>
      </c>
      <c r="Q76" s="26">
        <f>IF(OR($J76="",$K76="",$J76&lt;=0),"",IFERROR(($K76-$J76)/$J76,""))</f>
        <v/>
      </c>
    </row>
    <row r="77" ht="31" customHeight="1">
      <c r="A77" s="17" t="n"/>
      <c r="B77" s="18" t="n"/>
      <c r="C77" s="18" t="n"/>
      <c r="D77" s="17" t="n"/>
      <c r="E77" s="19" t="n"/>
      <c r="F77" s="20">
        <f>IF(OR($E77="",Assumptions!$B$3=""),"",$E77-Assumptions!$B$3)</f>
        <v/>
      </c>
      <c r="G77" s="19" t="n"/>
      <c r="H77" s="19" t="n"/>
      <c r="I77" s="21" t="n"/>
      <c r="J77" s="22" t="n"/>
      <c r="K77" s="22" t="n"/>
      <c r="L77" s="17" t="n"/>
      <c r="M77" s="17" t="n"/>
      <c r="N77" s="19" t="n"/>
      <c r="O77" s="8">
        <f>IF($E77="","",$E77-TODAY())</f>
        <v/>
      </c>
      <c r="P77" s="23">
        <f>IF($B77="","",IF(OR($M77="Renewed",$M77="Declined",$M77="Lapsed"),IF($N77="","Add outcome date","Closed"),IF($M77="","Add renewal status",IF($E77="","Add expiration date",IF($F77="","Check notice settings",IF($E77&lt;TODAY(),"Expired - human review",IF(AND($G77="",TODAY()&gt;=$F77),"Notice due - human check",IF(AND($M77="Proposal Sent",$K77=""),"Add proposed price",IF(AND(OR($M77="Contacting",$M77="Proposal Sent"),OR($H77="",TODAY()-$H77&gt;=Assumptions!$B$5)),"Follow up - human check","On track")))))))))</f>
        <v/>
      </c>
      <c r="Q77" s="13">
        <f>IF(OR($J77="",$K77="",$J77&lt;=0),"",IFERROR(($K77-$J77)/$J77,""))</f>
        <v/>
      </c>
    </row>
    <row r="78" ht="31" customHeight="1">
      <c r="A78" s="17" t="n"/>
      <c r="B78" s="18" t="n"/>
      <c r="C78" s="18" t="n"/>
      <c r="D78" s="17" t="n"/>
      <c r="E78" s="19" t="n"/>
      <c r="F78" s="24">
        <f>IF(OR($E78="",Assumptions!$B$3=""),"",$E78-Assumptions!$B$3)</f>
        <v/>
      </c>
      <c r="G78" s="19" t="n"/>
      <c r="H78" s="19" t="n"/>
      <c r="I78" s="21" t="n"/>
      <c r="J78" s="22" t="n"/>
      <c r="K78" s="22" t="n"/>
      <c r="L78" s="17" t="n"/>
      <c r="M78" s="17" t="n"/>
      <c r="N78" s="19" t="n"/>
      <c r="O78" s="12">
        <f>IF($E78="","",$E78-TODAY())</f>
        <v/>
      </c>
      <c r="P78" s="25">
        <f>IF($B78="","",IF(OR($M78="Renewed",$M78="Declined",$M78="Lapsed"),IF($N78="","Add outcome date","Closed"),IF($M78="","Add renewal status",IF($E78="","Add expiration date",IF($F78="","Check notice settings",IF($E78&lt;TODAY(),"Expired - human review",IF(AND($G78="",TODAY()&gt;=$F78),"Notice due - human check",IF(AND($M78="Proposal Sent",$K78=""),"Add proposed price",IF(AND(OR($M78="Contacting",$M78="Proposal Sent"),OR($H78="",TODAY()-$H78&gt;=Assumptions!$B$5)),"Follow up - human check","On track")))))))))</f>
        <v/>
      </c>
      <c r="Q78" s="26">
        <f>IF(OR($J78="",$K78="",$J78&lt;=0),"",IFERROR(($K78-$J78)/$J78,""))</f>
        <v/>
      </c>
    </row>
    <row r="79" ht="31" customHeight="1">
      <c r="A79" s="17" t="n"/>
      <c r="B79" s="18" t="n"/>
      <c r="C79" s="18" t="n"/>
      <c r="D79" s="17" t="n"/>
      <c r="E79" s="19" t="n"/>
      <c r="F79" s="20">
        <f>IF(OR($E79="",Assumptions!$B$3=""),"",$E79-Assumptions!$B$3)</f>
        <v/>
      </c>
      <c r="G79" s="19" t="n"/>
      <c r="H79" s="19" t="n"/>
      <c r="I79" s="21" t="n"/>
      <c r="J79" s="22" t="n"/>
      <c r="K79" s="22" t="n"/>
      <c r="L79" s="17" t="n"/>
      <c r="M79" s="17" t="n"/>
      <c r="N79" s="19" t="n"/>
      <c r="O79" s="8">
        <f>IF($E79="","",$E79-TODAY())</f>
        <v/>
      </c>
      <c r="P79" s="23">
        <f>IF($B79="","",IF(OR($M79="Renewed",$M79="Declined",$M79="Lapsed"),IF($N79="","Add outcome date","Closed"),IF($M79="","Add renewal status",IF($E79="","Add expiration date",IF($F79="","Check notice settings",IF($E79&lt;TODAY(),"Expired - human review",IF(AND($G79="",TODAY()&gt;=$F79),"Notice due - human check",IF(AND($M79="Proposal Sent",$K79=""),"Add proposed price",IF(AND(OR($M79="Contacting",$M79="Proposal Sent"),OR($H79="",TODAY()-$H79&gt;=Assumptions!$B$5)),"Follow up - human check","On track")))))))))</f>
        <v/>
      </c>
      <c r="Q79" s="13">
        <f>IF(OR($J79="",$K79="",$J79&lt;=0),"",IFERROR(($K79-$J79)/$J79,""))</f>
        <v/>
      </c>
    </row>
    <row r="80" ht="31" customHeight="1">
      <c r="A80" s="17" t="n"/>
      <c r="B80" s="18" t="n"/>
      <c r="C80" s="18" t="n"/>
      <c r="D80" s="17" t="n"/>
      <c r="E80" s="19" t="n"/>
      <c r="F80" s="24">
        <f>IF(OR($E80="",Assumptions!$B$3=""),"",$E80-Assumptions!$B$3)</f>
        <v/>
      </c>
      <c r="G80" s="19" t="n"/>
      <c r="H80" s="19" t="n"/>
      <c r="I80" s="21" t="n"/>
      <c r="J80" s="22" t="n"/>
      <c r="K80" s="22" t="n"/>
      <c r="L80" s="17" t="n"/>
      <c r="M80" s="17" t="n"/>
      <c r="N80" s="19" t="n"/>
      <c r="O80" s="12">
        <f>IF($E80="","",$E80-TODAY())</f>
        <v/>
      </c>
      <c r="P80" s="25">
        <f>IF($B80="","",IF(OR($M80="Renewed",$M80="Declined",$M80="Lapsed"),IF($N80="","Add outcome date","Closed"),IF($M80="","Add renewal status",IF($E80="","Add expiration date",IF($F80="","Check notice settings",IF($E80&lt;TODAY(),"Expired - human review",IF(AND($G80="",TODAY()&gt;=$F80),"Notice due - human check",IF(AND($M80="Proposal Sent",$K80=""),"Add proposed price",IF(AND(OR($M80="Contacting",$M80="Proposal Sent"),OR($H80="",TODAY()-$H80&gt;=Assumptions!$B$5)),"Follow up - human check","On track")))))))))</f>
        <v/>
      </c>
      <c r="Q80" s="26">
        <f>IF(OR($J80="",$K80="",$J80&lt;=0),"",IFERROR(($K80-$J80)/$J80,""))</f>
        <v/>
      </c>
    </row>
    <row r="81" ht="31" customHeight="1">
      <c r="A81" s="17" t="n"/>
      <c r="B81" s="18" t="n"/>
      <c r="C81" s="18" t="n"/>
      <c r="D81" s="17" t="n"/>
      <c r="E81" s="19" t="n"/>
      <c r="F81" s="20">
        <f>IF(OR($E81="",Assumptions!$B$3=""),"",$E81-Assumptions!$B$3)</f>
        <v/>
      </c>
      <c r="G81" s="19" t="n"/>
      <c r="H81" s="19" t="n"/>
      <c r="I81" s="21" t="n"/>
      <c r="J81" s="22" t="n"/>
      <c r="K81" s="22" t="n"/>
      <c r="L81" s="17" t="n"/>
      <c r="M81" s="17" t="n"/>
      <c r="N81" s="19" t="n"/>
      <c r="O81" s="8">
        <f>IF($E81="","",$E81-TODAY())</f>
        <v/>
      </c>
      <c r="P81" s="23">
        <f>IF($B81="","",IF(OR($M81="Renewed",$M81="Declined",$M81="Lapsed"),IF($N81="","Add outcome date","Closed"),IF($M81="","Add renewal status",IF($E81="","Add expiration date",IF($F81="","Check notice settings",IF($E81&lt;TODAY(),"Expired - human review",IF(AND($G81="",TODAY()&gt;=$F81),"Notice due - human check",IF(AND($M81="Proposal Sent",$K81=""),"Add proposed price",IF(AND(OR($M81="Contacting",$M81="Proposal Sent"),OR($H81="",TODAY()-$H81&gt;=Assumptions!$B$5)),"Follow up - human check","On track")))))))))</f>
        <v/>
      </c>
      <c r="Q81" s="13">
        <f>IF(OR($J81="",$K81="",$J81&lt;=0),"",IFERROR(($K81-$J81)/$J81,""))</f>
        <v/>
      </c>
    </row>
    <row r="82" ht="31" customHeight="1">
      <c r="A82" s="17" t="n"/>
      <c r="B82" s="18" t="n"/>
      <c r="C82" s="18" t="n"/>
      <c r="D82" s="17" t="n"/>
      <c r="E82" s="19" t="n"/>
      <c r="F82" s="24">
        <f>IF(OR($E82="",Assumptions!$B$3=""),"",$E82-Assumptions!$B$3)</f>
        <v/>
      </c>
      <c r="G82" s="19" t="n"/>
      <c r="H82" s="19" t="n"/>
      <c r="I82" s="21" t="n"/>
      <c r="J82" s="22" t="n"/>
      <c r="K82" s="22" t="n"/>
      <c r="L82" s="17" t="n"/>
      <c r="M82" s="17" t="n"/>
      <c r="N82" s="19" t="n"/>
      <c r="O82" s="12">
        <f>IF($E82="","",$E82-TODAY())</f>
        <v/>
      </c>
      <c r="P82" s="25">
        <f>IF($B82="","",IF(OR($M82="Renewed",$M82="Declined",$M82="Lapsed"),IF($N82="","Add outcome date","Closed"),IF($M82="","Add renewal status",IF($E82="","Add expiration date",IF($F82="","Check notice settings",IF($E82&lt;TODAY(),"Expired - human review",IF(AND($G82="",TODAY()&gt;=$F82),"Notice due - human check",IF(AND($M82="Proposal Sent",$K82=""),"Add proposed price",IF(AND(OR($M82="Contacting",$M82="Proposal Sent"),OR($H82="",TODAY()-$H82&gt;=Assumptions!$B$5)),"Follow up - human check","On track")))))))))</f>
        <v/>
      </c>
      <c r="Q82" s="26">
        <f>IF(OR($J82="",$K82="",$J82&lt;=0),"",IFERROR(($K82-$J82)/$J82,""))</f>
        <v/>
      </c>
    </row>
    <row r="83" ht="31" customHeight="1">
      <c r="A83" s="17" t="n"/>
      <c r="B83" s="18" t="n"/>
      <c r="C83" s="18" t="n"/>
      <c r="D83" s="17" t="n"/>
      <c r="E83" s="19" t="n"/>
      <c r="F83" s="20">
        <f>IF(OR($E83="",Assumptions!$B$3=""),"",$E83-Assumptions!$B$3)</f>
        <v/>
      </c>
      <c r="G83" s="19" t="n"/>
      <c r="H83" s="19" t="n"/>
      <c r="I83" s="21" t="n"/>
      <c r="J83" s="22" t="n"/>
      <c r="K83" s="22" t="n"/>
      <c r="L83" s="17" t="n"/>
      <c r="M83" s="17" t="n"/>
      <c r="N83" s="19" t="n"/>
      <c r="O83" s="8">
        <f>IF($E83="","",$E83-TODAY())</f>
        <v/>
      </c>
      <c r="P83" s="23">
        <f>IF($B83="","",IF(OR($M83="Renewed",$M83="Declined",$M83="Lapsed"),IF($N83="","Add outcome date","Closed"),IF($M83="","Add renewal status",IF($E83="","Add expiration date",IF($F83="","Check notice settings",IF($E83&lt;TODAY(),"Expired - human review",IF(AND($G83="",TODAY()&gt;=$F83),"Notice due - human check",IF(AND($M83="Proposal Sent",$K83=""),"Add proposed price",IF(AND(OR($M83="Contacting",$M83="Proposal Sent"),OR($H83="",TODAY()-$H83&gt;=Assumptions!$B$5)),"Follow up - human check","On track")))))))))</f>
        <v/>
      </c>
      <c r="Q83" s="13">
        <f>IF(OR($J83="",$K83="",$J83&lt;=0),"",IFERROR(($K83-$J83)/$J83,""))</f>
        <v/>
      </c>
    </row>
    <row r="84" ht="31" customHeight="1">
      <c r="A84" s="17" t="n"/>
      <c r="B84" s="18" t="n"/>
      <c r="C84" s="18" t="n"/>
      <c r="D84" s="17" t="n"/>
      <c r="E84" s="19" t="n"/>
      <c r="F84" s="24">
        <f>IF(OR($E84="",Assumptions!$B$3=""),"",$E84-Assumptions!$B$3)</f>
        <v/>
      </c>
      <c r="G84" s="19" t="n"/>
      <c r="H84" s="19" t="n"/>
      <c r="I84" s="21" t="n"/>
      <c r="J84" s="22" t="n"/>
      <c r="K84" s="22" t="n"/>
      <c r="L84" s="17" t="n"/>
      <c r="M84" s="17" t="n"/>
      <c r="N84" s="19" t="n"/>
      <c r="O84" s="12">
        <f>IF($E84="","",$E84-TODAY())</f>
        <v/>
      </c>
      <c r="P84" s="25">
        <f>IF($B84="","",IF(OR($M84="Renewed",$M84="Declined",$M84="Lapsed"),IF($N84="","Add outcome date","Closed"),IF($M84="","Add renewal status",IF($E84="","Add expiration date",IF($F84="","Check notice settings",IF($E84&lt;TODAY(),"Expired - human review",IF(AND($G84="",TODAY()&gt;=$F84),"Notice due - human check",IF(AND($M84="Proposal Sent",$K84=""),"Add proposed price",IF(AND(OR($M84="Contacting",$M84="Proposal Sent"),OR($H84="",TODAY()-$H84&gt;=Assumptions!$B$5)),"Follow up - human check","On track")))))))))</f>
        <v/>
      </c>
      <c r="Q84" s="26">
        <f>IF(OR($J84="",$K84="",$J84&lt;=0),"",IFERROR(($K84-$J84)/$J84,""))</f>
        <v/>
      </c>
    </row>
    <row r="85" ht="31" customHeight="1">
      <c r="A85" s="17" t="n"/>
      <c r="B85" s="18" t="n"/>
      <c r="C85" s="18" t="n"/>
      <c r="D85" s="17" t="n"/>
      <c r="E85" s="19" t="n"/>
      <c r="F85" s="20">
        <f>IF(OR($E85="",Assumptions!$B$3=""),"",$E85-Assumptions!$B$3)</f>
        <v/>
      </c>
      <c r="G85" s="19" t="n"/>
      <c r="H85" s="19" t="n"/>
      <c r="I85" s="21" t="n"/>
      <c r="J85" s="22" t="n"/>
      <c r="K85" s="22" t="n"/>
      <c r="L85" s="17" t="n"/>
      <c r="M85" s="17" t="n"/>
      <c r="N85" s="19" t="n"/>
      <c r="O85" s="8">
        <f>IF($E85="","",$E85-TODAY())</f>
        <v/>
      </c>
      <c r="P85" s="23">
        <f>IF($B85="","",IF(OR($M85="Renewed",$M85="Declined",$M85="Lapsed"),IF($N85="","Add outcome date","Closed"),IF($M85="","Add renewal status",IF($E85="","Add expiration date",IF($F85="","Check notice settings",IF($E85&lt;TODAY(),"Expired - human review",IF(AND($G85="",TODAY()&gt;=$F85),"Notice due - human check",IF(AND($M85="Proposal Sent",$K85=""),"Add proposed price",IF(AND(OR($M85="Contacting",$M85="Proposal Sent"),OR($H85="",TODAY()-$H85&gt;=Assumptions!$B$5)),"Follow up - human check","On track")))))))))</f>
        <v/>
      </c>
      <c r="Q85" s="13">
        <f>IF(OR($J85="",$K85="",$J85&lt;=0),"",IFERROR(($K85-$J85)/$J85,""))</f>
        <v/>
      </c>
    </row>
    <row r="86" ht="31" customHeight="1">
      <c r="A86" s="17" t="n"/>
      <c r="B86" s="18" t="n"/>
      <c r="C86" s="18" t="n"/>
      <c r="D86" s="17" t="n"/>
      <c r="E86" s="19" t="n"/>
      <c r="F86" s="24">
        <f>IF(OR($E86="",Assumptions!$B$3=""),"",$E86-Assumptions!$B$3)</f>
        <v/>
      </c>
      <c r="G86" s="19" t="n"/>
      <c r="H86" s="19" t="n"/>
      <c r="I86" s="21" t="n"/>
      <c r="J86" s="22" t="n"/>
      <c r="K86" s="22" t="n"/>
      <c r="L86" s="17" t="n"/>
      <c r="M86" s="17" t="n"/>
      <c r="N86" s="19" t="n"/>
      <c r="O86" s="12">
        <f>IF($E86="","",$E86-TODAY())</f>
        <v/>
      </c>
      <c r="P86" s="25">
        <f>IF($B86="","",IF(OR($M86="Renewed",$M86="Declined",$M86="Lapsed"),IF($N86="","Add outcome date","Closed"),IF($M86="","Add renewal status",IF($E86="","Add expiration date",IF($F86="","Check notice settings",IF($E86&lt;TODAY(),"Expired - human review",IF(AND($G86="",TODAY()&gt;=$F86),"Notice due - human check",IF(AND($M86="Proposal Sent",$K86=""),"Add proposed price",IF(AND(OR($M86="Contacting",$M86="Proposal Sent"),OR($H86="",TODAY()-$H86&gt;=Assumptions!$B$5)),"Follow up - human check","On track")))))))))</f>
        <v/>
      </c>
      <c r="Q86" s="26">
        <f>IF(OR($J86="",$K86="",$J86&lt;=0),"",IFERROR(($K86-$J86)/$J86,""))</f>
        <v/>
      </c>
    </row>
    <row r="87" ht="31" customHeight="1">
      <c r="A87" s="17" t="n"/>
      <c r="B87" s="18" t="n"/>
      <c r="C87" s="18" t="n"/>
      <c r="D87" s="17" t="n"/>
      <c r="E87" s="19" t="n"/>
      <c r="F87" s="20">
        <f>IF(OR($E87="",Assumptions!$B$3=""),"",$E87-Assumptions!$B$3)</f>
        <v/>
      </c>
      <c r="G87" s="19" t="n"/>
      <c r="H87" s="19" t="n"/>
      <c r="I87" s="21" t="n"/>
      <c r="J87" s="22" t="n"/>
      <c r="K87" s="22" t="n"/>
      <c r="L87" s="17" t="n"/>
      <c r="M87" s="17" t="n"/>
      <c r="N87" s="19" t="n"/>
      <c r="O87" s="8">
        <f>IF($E87="","",$E87-TODAY())</f>
        <v/>
      </c>
      <c r="P87" s="23">
        <f>IF($B87="","",IF(OR($M87="Renewed",$M87="Declined",$M87="Lapsed"),IF($N87="","Add outcome date","Closed"),IF($M87="","Add renewal status",IF($E87="","Add expiration date",IF($F87="","Check notice settings",IF($E87&lt;TODAY(),"Expired - human review",IF(AND($G87="",TODAY()&gt;=$F87),"Notice due - human check",IF(AND($M87="Proposal Sent",$K87=""),"Add proposed price",IF(AND(OR($M87="Contacting",$M87="Proposal Sent"),OR($H87="",TODAY()-$H87&gt;=Assumptions!$B$5)),"Follow up - human check","On track")))))))))</f>
        <v/>
      </c>
      <c r="Q87" s="13">
        <f>IF(OR($J87="",$K87="",$J87&lt;=0),"",IFERROR(($K87-$J87)/$J87,""))</f>
        <v/>
      </c>
    </row>
    <row r="88" ht="31" customHeight="1">
      <c r="A88" s="17" t="n"/>
      <c r="B88" s="18" t="n"/>
      <c r="C88" s="18" t="n"/>
      <c r="D88" s="17" t="n"/>
      <c r="E88" s="19" t="n"/>
      <c r="F88" s="24">
        <f>IF(OR($E88="",Assumptions!$B$3=""),"",$E88-Assumptions!$B$3)</f>
        <v/>
      </c>
      <c r="G88" s="19" t="n"/>
      <c r="H88" s="19" t="n"/>
      <c r="I88" s="21" t="n"/>
      <c r="J88" s="22" t="n"/>
      <c r="K88" s="22" t="n"/>
      <c r="L88" s="17" t="n"/>
      <c r="M88" s="17" t="n"/>
      <c r="N88" s="19" t="n"/>
      <c r="O88" s="12">
        <f>IF($E88="","",$E88-TODAY())</f>
        <v/>
      </c>
      <c r="P88" s="25">
        <f>IF($B88="","",IF(OR($M88="Renewed",$M88="Declined",$M88="Lapsed"),IF($N88="","Add outcome date","Closed"),IF($M88="","Add renewal status",IF($E88="","Add expiration date",IF($F88="","Check notice settings",IF($E88&lt;TODAY(),"Expired - human review",IF(AND($G88="",TODAY()&gt;=$F88),"Notice due - human check",IF(AND($M88="Proposal Sent",$K88=""),"Add proposed price",IF(AND(OR($M88="Contacting",$M88="Proposal Sent"),OR($H88="",TODAY()-$H88&gt;=Assumptions!$B$5)),"Follow up - human check","On track")))))))))</f>
        <v/>
      </c>
      <c r="Q88" s="26">
        <f>IF(OR($J88="",$K88="",$J88&lt;=0),"",IFERROR(($K88-$J88)/$J88,""))</f>
        <v/>
      </c>
    </row>
    <row r="89" ht="31" customHeight="1">
      <c r="A89" s="17" t="n"/>
      <c r="B89" s="18" t="n"/>
      <c r="C89" s="18" t="n"/>
      <c r="D89" s="17" t="n"/>
      <c r="E89" s="19" t="n"/>
      <c r="F89" s="20">
        <f>IF(OR($E89="",Assumptions!$B$3=""),"",$E89-Assumptions!$B$3)</f>
        <v/>
      </c>
      <c r="G89" s="19" t="n"/>
      <c r="H89" s="19" t="n"/>
      <c r="I89" s="21" t="n"/>
      <c r="J89" s="22" t="n"/>
      <c r="K89" s="22" t="n"/>
      <c r="L89" s="17" t="n"/>
      <c r="M89" s="17" t="n"/>
      <c r="N89" s="19" t="n"/>
      <c r="O89" s="8">
        <f>IF($E89="","",$E89-TODAY())</f>
        <v/>
      </c>
      <c r="P89" s="23">
        <f>IF($B89="","",IF(OR($M89="Renewed",$M89="Declined",$M89="Lapsed"),IF($N89="","Add outcome date","Closed"),IF($M89="","Add renewal status",IF($E89="","Add expiration date",IF($F89="","Check notice settings",IF($E89&lt;TODAY(),"Expired - human review",IF(AND($G89="",TODAY()&gt;=$F89),"Notice due - human check",IF(AND($M89="Proposal Sent",$K89=""),"Add proposed price",IF(AND(OR($M89="Contacting",$M89="Proposal Sent"),OR($H89="",TODAY()-$H89&gt;=Assumptions!$B$5)),"Follow up - human check","On track")))))))))</f>
        <v/>
      </c>
      <c r="Q89" s="13">
        <f>IF(OR($J89="",$K89="",$J89&lt;=0),"",IFERROR(($K89-$J89)/$J89,""))</f>
        <v/>
      </c>
    </row>
    <row r="90" ht="31" customHeight="1">
      <c r="A90" s="17" t="n"/>
      <c r="B90" s="18" t="n"/>
      <c r="C90" s="18" t="n"/>
      <c r="D90" s="17" t="n"/>
      <c r="E90" s="19" t="n"/>
      <c r="F90" s="24">
        <f>IF(OR($E90="",Assumptions!$B$3=""),"",$E90-Assumptions!$B$3)</f>
        <v/>
      </c>
      <c r="G90" s="19" t="n"/>
      <c r="H90" s="19" t="n"/>
      <c r="I90" s="21" t="n"/>
      <c r="J90" s="22" t="n"/>
      <c r="K90" s="22" t="n"/>
      <c r="L90" s="17" t="n"/>
      <c r="M90" s="17" t="n"/>
      <c r="N90" s="19" t="n"/>
      <c r="O90" s="12">
        <f>IF($E90="","",$E90-TODAY())</f>
        <v/>
      </c>
      <c r="P90" s="25">
        <f>IF($B90="","",IF(OR($M90="Renewed",$M90="Declined",$M90="Lapsed"),IF($N90="","Add outcome date","Closed"),IF($M90="","Add renewal status",IF($E90="","Add expiration date",IF($F90="","Check notice settings",IF($E90&lt;TODAY(),"Expired - human review",IF(AND($G90="",TODAY()&gt;=$F90),"Notice due - human check",IF(AND($M90="Proposal Sent",$K90=""),"Add proposed price",IF(AND(OR($M90="Contacting",$M90="Proposal Sent"),OR($H90="",TODAY()-$H90&gt;=Assumptions!$B$5)),"Follow up - human check","On track")))))))))</f>
        <v/>
      </c>
      <c r="Q90" s="26">
        <f>IF(OR($J90="",$K90="",$J90&lt;=0),"",IFERROR(($K90-$J90)/$J90,""))</f>
        <v/>
      </c>
    </row>
    <row r="91" ht="31" customHeight="1">
      <c r="A91" s="17" t="n"/>
      <c r="B91" s="18" t="n"/>
      <c r="C91" s="18" t="n"/>
      <c r="D91" s="17" t="n"/>
      <c r="E91" s="19" t="n"/>
      <c r="F91" s="20">
        <f>IF(OR($E91="",Assumptions!$B$3=""),"",$E91-Assumptions!$B$3)</f>
        <v/>
      </c>
      <c r="G91" s="19" t="n"/>
      <c r="H91" s="19" t="n"/>
      <c r="I91" s="21" t="n"/>
      <c r="J91" s="22" t="n"/>
      <c r="K91" s="22" t="n"/>
      <c r="L91" s="17" t="n"/>
      <c r="M91" s="17" t="n"/>
      <c r="N91" s="19" t="n"/>
      <c r="O91" s="8">
        <f>IF($E91="","",$E91-TODAY())</f>
        <v/>
      </c>
      <c r="P91" s="23">
        <f>IF($B91="","",IF(OR($M91="Renewed",$M91="Declined",$M91="Lapsed"),IF($N91="","Add outcome date","Closed"),IF($M91="","Add renewal status",IF($E91="","Add expiration date",IF($F91="","Check notice settings",IF($E91&lt;TODAY(),"Expired - human review",IF(AND($G91="",TODAY()&gt;=$F91),"Notice due - human check",IF(AND($M91="Proposal Sent",$K91=""),"Add proposed price",IF(AND(OR($M91="Contacting",$M91="Proposal Sent"),OR($H91="",TODAY()-$H91&gt;=Assumptions!$B$5)),"Follow up - human check","On track")))))))))</f>
        <v/>
      </c>
      <c r="Q91" s="13">
        <f>IF(OR($J91="",$K91="",$J91&lt;=0),"",IFERROR(($K91-$J91)/$J91,""))</f>
        <v/>
      </c>
    </row>
    <row r="92" ht="31" customHeight="1">
      <c r="A92" s="17" t="n"/>
      <c r="B92" s="18" t="n"/>
      <c r="C92" s="18" t="n"/>
      <c r="D92" s="17" t="n"/>
      <c r="E92" s="19" t="n"/>
      <c r="F92" s="24">
        <f>IF(OR($E92="",Assumptions!$B$3=""),"",$E92-Assumptions!$B$3)</f>
        <v/>
      </c>
      <c r="G92" s="19" t="n"/>
      <c r="H92" s="19" t="n"/>
      <c r="I92" s="21" t="n"/>
      <c r="J92" s="22" t="n"/>
      <c r="K92" s="22" t="n"/>
      <c r="L92" s="17" t="n"/>
      <c r="M92" s="17" t="n"/>
      <c r="N92" s="19" t="n"/>
      <c r="O92" s="12">
        <f>IF($E92="","",$E92-TODAY())</f>
        <v/>
      </c>
      <c r="P92" s="25">
        <f>IF($B92="","",IF(OR($M92="Renewed",$M92="Declined",$M92="Lapsed"),IF($N92="","Add outcome date","Closed"),IF($M92="","Add renewal status",IF($E92="","Add expiration date",IF($F92="","Check notice settings",IF($E92&lt;TODAY(),"Expired - human review",IF(AND($G92="",TODAY()&gt;=$F92),"Notice due - human check",IF(AND($M92="Proposal Sent",$K92=""),"Add proposed price",IF(AND(OR($M92="Contacting",$M92="Proposal Sent"),OR($H92="",TODAY()-$H92&gt;=Assumptions!$B$5)),"Follow up - human check","On track")))))))))</f>
        <v/>
      </c>
      <c r="Q92" s="26">
        <f>IF(OR($J92="",$K92="",$J92&lt;=0),"",IFERROR(($K92-$J92)/$J92,""))</f>
        <v/>
      </c>
    </row>
    <row r="93" ht="31" customHeight="1">
      <c r="A93" s="17" t="n"/>
      <c r="B93" s="18" t="n"/>
      <c r="C93" s="18" t="n"/>
      <c r="D93" s="17" t="n"/>
      <c r="E93" s="19" t="n"/>
      <c r="F93" s="20">
        <f>IF(OR($E93="",Assumptions!$B$3=""),"",$E93-Assumptions!$B$3)</f>
        <v/>
      </c>
      <c r="G93" s="19" t="n"/>
      <c r="H93" s="19" t="n"/>
      <c r="I93" s="21" t="n"/>
      <c r="J93" s="22" t="n"/>
      <c r="K93" s="22" t="n"/>
      <c r="L93" s="17" t="n"/>
      <c r="M93" s="17" t="n"/>
      <c r="N93" s="19" t="n"/>
      <c r="O93" s="8">
        <f>IF($E93="","",$E93-TODAY())</f>
        <v/>
      </c>
      <c r="P93" s="23">
        <f>IF($B93="","",IF(OR($M93="Renewed",$M93="Declined",$M93="Lapsed"),IF($N93="","Add outcome date","Closed"),IF($M93="","Add renewal status",IF($E93="","Add expiration date",IF($F93="","Check notice settings",IF($E93&lt;TODAY(),"Expired - human review",IF(AND($G93="",TODAY()&gt;=$F93),"Notice due - human check",IF(AND($M93="Proposal Sent",$K93=""),"Add proposed price",IF(AND(OR($M93="Contacting",$M93="Proposal Sent"),OR($H93="",TODAY()-$H93&gt;=Assumptions!$B$5)),"Follow up - human check","On track")))))))))</f>
        <v/>
      </c>
      <c r="Q93" s="13">
        <f>IF(OR($J93="",$K93="",$J93&lt;=0),"",IFERROR(($K93-$J93)/$J93,""))</f>
        <v/>
      </c>
    </row>
    <row r="94" ht="31" customHeight="1">
      <c r="A94" s="17" t="n"/>
      <c r="B94" s="18" t="n"/>
      <c r="C94" s="18" t="n"/>
      <c r="D94" s="17" t="n"/>
      <c r="E94" s="19" t="n"/>
      <c r="F94" s="24">
        <f>IF(OR($E94="",Assumptions!$B$3=""),"",$E94-Assumptions!$B$3)</f>
        <v/>
      </c>
      <c r="G94" s="19" t="n"/>
      <c r="H94" s="19" t="n"/>
      <c r="I94" s="21" t="n"/>
      <c r="J94" s="22" t="n"/>
      <c r="K94" s="22" t="n"/>
      <c r="L94" s="17" t="n"/>
      <c r="M94" s="17" t="n"/>
      <c r="N94" s="19" t="n"/>
      <c r="O94" s="12">
        <f>IF($E94="","",$E94-TODAY())</f>
        <v/>
      </c>
      <c r="P94" s="25">
        <f>IF($B94="","",IF(OR($M94="Renewed",$M94="Declined",$M94="Lapsed"),IF($N94="","Add outcome date","Closed"),IF($M94="","Add renewal status",IF($E94="","Add expiration date",IF($F94="","Check notice settings",IF($E94&lt;TODAY(),"Expired - human review",IF(AND($G94="",TODAY()&gt;=$F94),"Notice due - human check",IF(AND($M94="Proposal Sent",$K94=""),"Add proposed price",IF(AND(OR($M94="Contacting",$M94="Proposal Sent"),OR($H94="",TODAY()-$H94&gt;=Assumptions!$B$5)),"Follow up - human check","On track")))))))))</f>
        <v/>
      </c>
      <c r="Q94" s="26">
        <f>IF(OR($J94="",$K94="",$J94&lt;=0),"",IFERROR(($K94-$J94)/$J94,""))</f>
        <v/>
      </c>
    </row>
    <row r="95" ht="31" customHeight="1">
      <c r="A95" s="17" t="n"/>
      <c r="B95" s="18" t="n"/>
      <c r="C95" s="18" t="n"/>
      <c r="D95" s="17" t="n"/>
      <c r="E95" s="19" t="n"/>
      <c r="F95" s="20">
        <f>IF(OR($E95="",Assumptions!$B$3=""),"",$E95-Assumptions!$B$3)</f>
        <v/>
      </c>
      <c r="G95" s="19" t="n"/>
      <c r="H95" s="19" t="n"/>
      <c r="I95" s="21" t="n"/>
      <c r="J95" s="22" t="n"/>
      <c r="K95" s="22" t="n"/>
      <c r="L95" s="17" t="n"/>
      <c r="M95" s="17" t="n"/>
      <c r="N95" s="19" t="n"/>
      <c r="O95" s="8">
        <f>IF($E95="","",$E95-TODAY())</f>
        <v/>
      </c>
      <c r="P95" s="23">
        <f>IF($B95="","",IF(OR($M95="Renewed",$M95="Declined",$M95="Lapsed"),IF($N95="","Add outcome date","Closed"),IF($M95="","Add renewal status",IF($E95="","Add expiration date",IF($F95="","Check notice settings",IF($E95&lt;TODAY(),"Expired - human review",IF(AND($G95="",TODAY()&gt;=$F95),"Notice due - human check",IF(AND($M95="Proposal Sent",$K95=""),"Add proposed price",IF(AND(OR($M95="Contacting",$M95="Proposal Sent"),OR($H95="",TODAY()-$H95&gt;=Assumptions!$B$5)),"Follow up - human check","On track")))))))))</f>
        <v/>
      </c>
      <c r="Q95" s="13">
        <f>IF(OR($J95="",$K95="",$J95&lt;=0),"",IFERROR(($K95-$J95)/$J95,""))</f>
        <v/>
      </c>
    </row>
    <row r="96" ht="31" customHeight="1">
      <c r="A96" s="17" t="n"/>
      <c r="B96" s="18" t="n"/>
      <c r="C96" s="18" t="n"/>
      <c r="D96" s="17" t="n"/>
      <c r="E96" s="19" t="n"/>
      <c r="F96" s="24">
        <f>IF(OR($E96="",Assumptions!$B$3=""),"",$E96-Assumptions!$B$3)</f>
        <v/>
      </c>
      <c r="G96" s="19" t="n"/>
      <c r="H96" s="19" t="n"/>
      <c r="I96" s="21" t="n"/>
      <c r="J96" s="22" t="n"/>
      <c r="K96" s="22" t="n"/>
      <c r="L96" s="17" t="n"/>
      <c r="M96" s="17" t="n"/>
      <c r="N96" s="19" t="n"/>
      <c r="O96" s="12">
        <f>IF($E96="","",$E96-TODAY())</f>
        <v/>
      </c>
      <c r="P96" s="25">
        <f>IF($B96="","",IF(OR($M96="Renewed",$M96="Declined",$M96="Lapsed"),IF($N96="","Add outcome date","Closed"),IF($M96="","Add renewal status",IF($E96="","Add expiration date",IF($F96="","Check notice settings",IF($E96&lt;TODAY(),"Expired - human review",IF(AND($G96="",TODAY()&gt;=$F96),"Notice due - human check",IF(AND($M96="Proposal Sent",$K96=""),"Add proposed price",IF(AND(OR($M96="Contacting",$M96="Proposal Sent"),OR($H96="",TODAY()-$H96&gt;=Assumptions!$B$5)),"Follow up - human check","On track")))))))))</f>
        <v/>
      </c>
      <c r="Q96" s="26">
        <f>IF(OR($J96="",$K96="",$J96&lt;=0),"",IFERROR(($K96-$J96)/$J96,""))</f>
        <v/>
      </c>
    </row>
    <row r="97" ht="31" customHeight="1">
      <c r="A97" s="17" t="n"/>
      <c r="B97" s="18" t="n"/>
      <c r="C97" s="18" t="n"/>
      <c r="D97" s="17" t="n"/>
      <c r="E97" s="19" t="n"/>
      <c r="F97" s="20">
        <f>IF(OR($E97="",Assumptions!$B$3=""),"",$E97-Assumptions!$B$3)</f>
        <v/>
      </c>
      <c r="G97" s="19" t="n"/>
      <c r="H97" s="19" t="n"/>
      <c r="I97" s="21" t="n"/>
      <c r="J97" s="22" t="n"/>
      <c r="K97" s="22" t="n"/>
      <c r="L97" s="17" t="n"/>
      <c r="M97" s="17" t="n"/>
      <c r="N97" s="19" t="n"/>
      <c r="O97" s="8">
        <f>IF($E97="","",$E97-TODAY())</f>
        <v/>
      </c>
      <c r="P97" s="23">
        <f>IF($B97="","",IF(OR($M97="Renewed",$M97="Declined",$M97="Lapsed"),IF($N97="","Add outcome date","Closed"),IF($M97="","Add renewal status",IF($E97="","Add expiration date",IF($F97="","Check notice settings",IF($E97&lt;TODAY(),"Expired - human review",IF(AND($G97="",TODAY()&gt;=$F97),"Notice due - human check",IF(AND($M97="Proposal Sent",$K97=""),"Add proposed price",IF(AND(OR($M97="Contacting",$M97="Proposal Sent"),OR($H97="",TODAY()-$H97&gt;=Assumptions!$B$5)),"Follow up - human check","On track")))))))))</f>
        <v/>
      </c>
      <c r="Q97" s="13">
        <f>IF(OR($J97="",$K97="",$J97&lt;=0),"",IFERROR(($K97-$J97)/$J97,""))</f>
        <v/>
      </c>
    </row>
    <row r="98" ht="31" customHeight="1">
      <c r="A98" s="17" t="n"/>
      <c r="B98" s="18" t="n"/>
      <c r="C98" s="18" t="n"/>
      <c r="D98" s="17" t="n"/>
      <c r="E98" s="19" t="n"/>
      <c r="F98" s="24">
        <f>IF(OR($E98="",Assumptions!$B$3=""),"",$E98-Assumptions!$B$3)</f>
        <v/>
      </c>
      <c r="G98" s="19" t="n"/>
      <c r="H98" s="19" t="n"/>
      <c r="I98" s="21" t="n"/>
      <c r="J98" s="22" t="n"/>
      <c r="K98" s="22" t="n"/>
      <c r="L98" s="17" t="n"/>
      <c r="M98" s="17" t="n"/>
      <c r="N98" s="19" t="n"/>
      <c r="O98" s="12">
        <f>IF($E98="","",$E98-TODAY())</f>
        <v/>
      </c>
      <c r="P98" s="25">
        <f>IF($B98="","",IF(OR($M98="Renewed",$M98="Declined",$M98="Lapsed"),IF($N98="","Add outcome date","Closed"),IF($M98="","Add renewal status",IF($E98="","Add expiration date",IF($F98="","Check notice settings",IF($E98&lt;TODAY(),"Expired - human review",IF(AND($G98="",TODAY()&gt;=$F98),"Notice due - human check",IF(AND($M98="Proposal Sent",$K98=""),"Add proposed price",IF(AND(OR($M98="Contacting",$M98="Proposal Sent"),OR($H98="",TODAY()-$H98&gt;=Assumptions!$B$5)),"Follow up - human check","On track")))))))))</f>
        <v/>
      </c>
      <c r="Q98" s="26">
        <f>IF(OR($J98="",$K98="",$J98&lt;=0),"",IFERROR(($K98-$J98)/$J98,""))</f>
        <v/>
      </c>
    </row>
    <row r="99" ht="31" customHeight="1">
      <c r="A99" s="17" t="n"/>
      <c r="B99" s="18" t="n"/>
      <c r="C99" s="18" t="n"/>
      <c r="D99" s="17" t="n"/>
      <c r="E99" s="19" t="n"/>
      <c r="F99" s="20">
        <f>IF(OR($E99="",Assumptions!$B$3=""),"",$E99-Assumptions!$B$3)</f>
        <v/>
      </c>
      <c r="G99" s="19" t="n"/>
      <c r="H99" s="19" t="n"/>
      <c r="I99" s="21" t="n"/>
      <c r="J99" s="22" t="n"/>
      <c r="K99" s="22" t="n"/>
      <c r="L99" s="17" t="n"/>
      <c r="M99" s="17" t="n"/>
      <c r="N99" s="19" t="n"/>
      <c r="O99" s="8">
        <f>IF($E99="","",$E99-TODAY())</f>
        <v/>
      </c>
      <c r="P99" s="23">
        <f>IF($B99="","",IF(OR($M99="Renewed",$M99="Declined",$M99="Lapsed"),IF($N99="","Add outcome date","Closed"),IF($M99="","Add renewal status",IF($E99="","Add expiration date",IF($F99="","Check notice settings",IF($E99&lt;TODAY(),"Expired - human review",IF(AND($G99="",TODAY()&gt;=$F99),"Notice due - human check",IF(AND($M99="Proposal Sent",$K99=""),"Add proposed price",IF(AND(OR($M99="Contacting",$M99="Proposal Sent"),OR($H99="",TODAY()-$H99&gt;=Assumptions!$B$5)),"Follow up - human check","On track")))))))))</f>
        <v/>
      </c>
      <c r="Q99" s="13">
        <f>IF(OR($J99="",$K99="",$J99&lt;=0),"",IFERROR(($K99-$J99)/$J99,""))</f>
        <v/>
      </c>
    </row>
    <row r="100" ht="31" customHeight="1">
      <c r="A100" s="17" t="n"/>
      <c r="B100" s="18" t="n"/>
      <c r="C100" s="18" t="n"/>
      <c r="D100" s="17" t="n"/>
      <c r="E100" s="19" t="n"/>
      <c r="F100" s="24">
        <f>IF(OR($E100="",Assumptions!$B$3=""),"",$E100-Assumptions!$B$3)</f>
        <v/>
      </c>
      <c r="G100" s="19" t="n"/>
      <c r="H100" s="19" t="n"/>
      <c r="I100" s="21" t="n"/>
      <c r="J100" s="22" t="n"/>
      <c r="K100" s="22" t="n"/>
      <c r="L100" s="17" t="n"/>
      <c r="M100" s="17" t="n"/>
      <c r="N100" s="19" t="n"/>
      <c r="O100" s="12">
        <f>IF($E100="","",$E100-TODAY())</f>
        <v/>
      </c>
      <c r="P100" s="25">
        <f>IF($B100="","",IF(OR($M100="Renewed",$M100="Declined",$M100="Lapsed"),IF($N100="","Add outcome date","Closed"),IF($M100="","Add renewal status",IF($E100="","Add expiration date",IF($F100="","Check notice settings",IF($E100&lt;TODAY(),"Expired - human review",IF(AND($G100="",TODAY()&gt;=$F100),"Notice due - human check",IF(AND($M100="Proposal Sent",$K100=""),"Add proposed price",IF(AND(OR($M100="Contacting",$M100="Proposal Sent"),OR($H100="",TODAY()-$H100&gt;=Assumptions!$B$5)),"Follow up - human check","On track")))))))))</f>
        <v/>
      </c>
      <c r="Q100" s="26">
        <f>IF(OR($J100="",$K100="",$J100&lt;=0),"",IFERROR(($K100-$J100)/$J100,""))</f>
        <v/>
      </c>
    </row>
    <row r="101" ht="31" customHeight="1">
      <c r="A101" s="17" t="n"/>
      <c r="B101" s="18" t="n"/>
      <c r="C101" s="18" t="n"/>
      <c r="D101" s="17" t="n"/>
      <c r="E101" s="19" t="n"/>
      <c r="F101" s="20">
        <f>IF(OR($E101="",Assumptions!$B$3=""),"",$E101-Assumptions!$B$3)</f>
        <v/>
      </c>
      <c r="G101" s="19" t="n"/>
      <c r="H101" s="19" t="n"/>
      <c r="I101" s="21" t="n"/>
      <c r="J101" s="22" t="n"/>
      <c r="K101" s="22" t="n"/>
      <c r="L101" s="17" t="n"/>
      <c r="M101" s="17" t="n"/>
      <c r="N101" s="19" t="n"/>
      <c r="O101" s="8">
        <f>IF($E101="","",$E101-TODAY())</f>
        <v/>
      </c>
      <c r="P101" s="23">
        <f>IF($B101="","",IF(OR($M101="Renewed",$M101="Declined",$M101="Lapsed"),IF($N101="","Add outcome date","Closed"),IF($M101="","Add renewal status",IF($E101="","Add expiration date",IF($F101="","Check notice settings",IF($E101&lt;TODAY(),"Expired - human review",IF(AND($G101="",TODAY()&gt;=$F101),"Notice due - human check",IF(AND($M101="Proposal Sent",$K101=""),"Add proposed price",IF(AND(OR($M101="Contacting",$M101="Proposal Sent"),OR($H101="",TODAY()-$H101&gt;=Assumptions!$B$5)),"Follow up - human check","On track")))))))))</f>
        <v/>
      </c>
      <c r="Q101" s="13">
        <f>IF(OR($J101="",$K101="",$J101&lt;=0),"",IFERROR(($K101-$J101)/$J101,""))</f>
        <v/>
      </c>
    </row>
    <row r="102" ht="31" customHeight="1">
      <c r="A102" s="17" t="n"/>
      <c r="B102" s="18" t="n"/>
      <c r="C102" s="18" t="n"/>
      <c r="D102" s="17" t="n"/>
      <c r="E102" s="19" t="n"/>
      <c r="F102" s="24">
        <f>IF(OR($E102="",Assumptions!$B$3=""),"",$E102-Assumptions!$B$3)</f>
        <v/>
      </c>
      <c r="G102" s="19" t="n"/>
      <c r="H102" s="19" t="n"/>
      <c r="I102" s="21" t="n"/>
      <c r="J102" s="22" t="n"/>
      <c r="K102" s="22" t="n"/>
      <c r="L102" s="17" t="n"/>
      <c r="M102" s="17" t="n"/>
      <c r="N102" s="19" t="n"/>
      <c r="O102" s="12">
        <f>IF($E102="","",$E102-TODAY())</f>
        <v/>
      </c>
      <c r="P102" s="25">
        <f>IF($B102="","",IF(OR($M102="Renewed",$M102="Declined",$M102="Lapsed"),IF($N102="","Add outcome date","Closed"),IF($M102="","Add renewal status",IF($E102="","Add expiration date",IF($F102="","Check notice settings",IF($E102&lt;TODAY(),"Expired - human review",IF(AND($G102="",TODAY()&gt;=$F102),"Notice due - human check",IF(AND($M102="Proposal Sent",$K102=""),"Add proposed price",IF(AND(OR($M102="Contacting",$M102="Proposal Sent"),OR($H102="",TODAY()-$H102&gt;=Assumptions!$B$5)),"Follow up - human check","On track")))))))))</f>
        <v/>
      </c>
      <c r="Q102" s="26">
        <f>IF(OR($J102="",$K102="",$J102&lt;=0),"",IFERROR(($K102-$J102)/$J102,""))</f>
        <v/>
      </c>
    </row>
    <row r="103" ht="31" customHeight="1">
      <c r="A103" s="17" t="n"/>
      <c r="B103" s="18" t="n"/>
      <c r="C103" s="18" t="n"/>
      <c r="D103" s="17" t="n"/>
      <c r="E103" s="19" t="n"/>
      <c r="F103" s="20">
        <f>IF(OR($E103="",Assumptions!$B$3=""),"",$E103-Assumptions!$B$3)</f>
        <v/>
      </c>
      <c r="G103" s="19" t="n"/>
      <c r="H103" s="19" t="n"/>
      <c r="I103" s="21" t="n"/>
      <c r="J103" s="22" t="n"/>
      <c r="K103" s="22" t="n"/>
      <c r="L103" s="17" t="n"/>
      <c r="M103" s="17" t="n"/>
      <c r="N103" s="19" t="n"/>
      <c r="O103" s="8">
        <f>IF($E103="","",$E103-TODAY())</f>
        <v/>
      </c>
      <c r="P103" s="23">
        <f>IF($B103="","",IF(OR($M103="Renewed",$M103="Declined",$M103="Lapsed"),IF($N103="","Add outcome date","Closed"),IF($M103="","Add renewal status",IF($E103="","Add expiration date",IF($F103="","Check notice settings",IF($E103&lt;TODAY(),"Expired - human review",IF(AND($G103="",TODAY()&gt;=$F103),"Notice due - human check",IF(AND($M103="Proposal Sent",$K103=""),"Add proposed price",IF(AND(OR($M103="Contacting",$M103="Proposal Sent"),OR($H103="",TODAY()-$H103&gt;=Assumptions!$B$5)),"Follow up - human check","On track")))))))))</f>
        <v/>
      </c>
      <c r="Q103" s="13">
        <f>IF(OR($J103="",$K103="",$J103&lt;=0),"",IFERROR(($K103-$J103)/$J103,""))</f>
        <v/>
      </c>
    </row>
    <row r="104" ht="31" customHeight="1">
      <c r="A104" s="17" t="n"/>
      <c r="B104" s="18" t="n"/>
      <c r="C104" s="18" t="n"/>
      <c r="D104" s="17" t="n"/>
      <c r="E104" s="19" t="n"/>
      <c r="F104" s="24">
        <f>IF(OR($E104="",Assumptions!$B$3=""),"",$E104-Assumptions!$B$3)</f>
        <v/>
      </c>
      <c r="G104" s="19" t="n"/>
      <c r="H104" s="19" t="n"/>
      <c r="I104" s="21" t="n"/>
      <c r="J104" s="22" t="n"/>
      <c r="K104" s="22" t="n"/>
      <c r="L104" s="17" t="n"/>
      <c r="M104" s="17" t="n"/>
      <c r="N104" s="19" t="n"/>
      <c r="O104" s="12">
        <f>IF($E104="","",$E104-TODAY())</f>
        <v/>
      </c>
      <c r="P104" s="25">
        <f>IF($B104="","",IF(OR($M104="Renewed",$M104="Declined",$M104="Lapsed"),IF($N104="","Add outcome date","Closed"),IF($M104="","Add renewal status",IF($E104="","Add expiration date",IF($F104="","Check notice settings",IF($E104&lt;TODAY(),"Expired - human review",IF(AND($G104="",TODAY()&gt;=$F104),"Notice due - human check",IF(AND($M104="Proposal Sent",$K104=""),"Add proposed price",IF(AND(OR($M104="Contacting",$M104="Proposal Sent"),OR($H104="",TODAY()-$H104&gt;=Assumptions!$B$5)),"Follow up - human check","On track")))))))))</f>
        <v/>
      </c>
      <c r="Q104" s="26">
        <f>IF(OR($J104="",$K104="",$J104&lt;=0),"",IFERROR(($K104-$J104)/$J104,""))</f>
        <v/>
      </c>
    </row>
  </sheetData>
  <autoFilter ref="A4:Q104"/>
  <mergeCells count="1">
    <mergeCell ref="A1:Q1"/>
  </mergeCells>
  <conditionalFormatting sqref="P5:P104">
    <cfRule type="expression" priority="1" dxfId="0" stopIfTrue="1">
      <formula>OR($P5="Expired - human review",$P5="Add expiration date",$P5="Add outcome date",$P5="Add renewal status",$P5="Check notice settings")</formula>
    </cfRule>
    <cfRule type="expression" priority="2" dxfId="1" stopIfTrue="1">
      <formula>OR($P5="Notice due - human check",$P5="Follow up - human check",$P5="Add proposed price")</formula>
    </cfRule>
    <cfRule type="expression" priority="3" dxfId="2">
      <formula>OR($P5="On track",$P5="Closed")</formula>
    </cfRule>
  </conditionalFormatting>
  <conditionalFormatting sqref="M5:M104">
    <cfRule type="expression" priority="4" dxfId="2">
      <formula>$M5="Renewed"</formula>
    </cfRule>
  </conditionalFormatting>
  <conditionalFormatting sqref="O5:O104">
    <cfRule type="expression" priority="5" dxfId="1">
      <formula>AND(ISNUMBER($O5),$O5&gt;=0,$O5&lt;=Assumptions!$B$4)</formula>
    </cfRule>
  </conditionalFormatting>
  <dataValidations count="6">
    <dataValidation sqref="D5:D104" showDropDown="0" showInputMessage="1" showErrorMessage="1" allowBlank="0" errorTitle="Technician choice" error="Choose a technician from the visible Assumptions list." promptTitle="Assigned technician" prompt="Select the internal technician responsible for this record." type="list">
      <formula1>'Assumptions'!$H$3:$H$7</formula1>
    </dataValidation>
    <dataValidation sqref="E5:E104 G5:H104 N5:N104" showDropDown="0" showInputMessage="1" showErrorMessage="1" allowBlank="0" errorTitle="Date outside allowed range" error="Enter a date within the visible Assumptions limits." promptTitle="Date entry" prompt="Use MM/DD/YYYY." type="date" operator="between">
      <formula1>'Assumptions'!$B$6</formula1>
      <formula2>'Assumptions'!$B$7</formula2>
    </dataValidation>
    <dataValidation sqref="I5:I104" showDropDown="0" showInputMessage="1" showErrorMessage="1" allowBlank="0" errorTitle="Contact attempt count" error="Enter a whole number within the visible Assumptions limit." promptTitle="Contact attempts" prompt="Enter the number of completed contact attempts." type="whole" operator="between">
      <formula1>0</formula1>
      <formula2>'Assumptions'!$B$9</formula2>
    </dataValidation>
    <dataValidation sqref="J5:K104" showDropDown="0" showInputMessage="1" showErrorMessage="1" allowBlank="0" errorTitle="Plan price" error="Enter a nonnegative amount within the visible Assumptions limit." promptTitle="Plan price" prompt="Enter a proposed or current plan price in US dollars." type="decimal" operator="between">
      <formula1>0</formula1>
      <formula2>'Assumptions'!$B$8</formula2>
    </dataValidation>
    <dataValidation sqref="L5:L104" showDropDown="0" showInputMessage="0" showErrorMessage="1" allowBlank="0" errorTitle="Responsibility choice" error="Choose a responsibility from the visible Assumptions list." type="list">
      <formula1>'Assumptions'!$F$3:$F$5</formula1>
    </dataValidation>
    <dataValidation sqref="M5:M104" showDropDown="0" showInputMessage="1" showErrorMessage="1" allowBlank="0" errorTitle="Renewal status" error="Choose a renewal status from the visible Assumptions list." promptTitle="Renewal status" prompt="Select the current human-reviewed renewal stage or outcome." type="list">
      <formula1>'Assumptions'!$D$3:$D$9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1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9" customWidth="1" min="1" max="1"/>
    <col width="24" customWidth="1" min="2" max="2"/>
    <col width="3" customWidth="1" min="3" max="3"/>
    <col width="24" customWidth="1" min="4" max="4"/>
    <col width="3" customWidth="1" min="5" max="5"/>
    <col width="25" customWidth="1" min="6" max="6"/>
    <col width="3" customWidth="1" min="7" max="7"/>
    <col width="31" customWidth="1" min="8" max="8"/>
    <col width="3" customWidth="1" min="9" max="9"/>
  </cols>
  <sheetData>
    <row r="1" ht="28" customHeight="1">
      <c r="A1" s="1" t="inlineStr">
        <is>
          <t>Editable Renewal Assumptions and Lists</t>
        </is>
      </c>
      <c r="B1" s="31" t="n"/>
      <c r="C1" s="31" t="n"/>
      <c r="D1" s="31" t="n"/>
      <c r="E1" s="31" t="n"/>
      <c r="F1" s="31" t="n"/>
      <c r="G1" s="31" t="n"/>
      <c r="H1" s="31" t="n"/>
      <c r="I1" s="32" t="n"/>
    </row>
    <row r="2">
      <c r="A2" s="4" t="inlineStr">
        <is>
          <t>Timing and Validation Limit</t>
        </is>
      </c>
      <c r="B2" s="4" t="inlineStr">
        <is>
          <t>Value</t>
        </is>
      </c>
      <c r="D2" s="4" t="inlineStr">
        <is>
          <t>Renewal Status Choices</t>
        </is>
      </c>
      <c r="F2" s="4" t="inlineStr">
        <is>
          <t>Responsibility Choices</t>
        </is>
      </c>
      <c r="H2" s="4" t="inlineStr">
        <is>
          <t>Technician Choices</t>
        </is>
      </c>
    </row>
    <row r="3">
      <c r="A3" s="23" t="inlineStr">
        <is>
          <t>Notice lead days</t>
        </is>
      </c>
      <c r="B3" s="27" t="n">
        <v>30</v>
      </c>
      <c r="D3" s="18" t="inlineStr">
        <is>
          <t>Pending Notice</t>
        </is>
      </c>
      <c r="F3" s="18" t="inlineStr">
        <is>
          <t>Office Coordinator</t>
        </is>
      </c>
      <c r="H3" s="18" t="inlineStr">
        <is>
          <t>Fictional Technician Alpha</t>
        </is>
      </c>
    </row>
    <row r="4">
      <c r="A4" s="25" t="inlineStr">
        <is>
          <t>Due soon window days</t>
        </is>
      </c>
      <c r="B4" s="27" t="n">
        <v>45</v>
      </c>
      <c r="D4" s="18" t="inlineStr">
        <is>
          <t>Contacting</t>
        </is>
      </c>
      <c r="F4" s="18" t="inlineStr">
        <is>
          <t>Service Manager</t>
        </is>
      </c>
      <c r="H4" s="18" t="inlineStr">
        <is>
          <t>Fictional Technician Bravo</t>
        </is>
      </c>
    </row>
    <row r="5">
      <c r="A5" s="23" t="inlineStr">
        <is>
          <t>Follow-up interval days</t>
        </is>
      </c>
      <c r="B5" s="27" t="n">
        <v>10</v>
      </c>
      <c r="D5" s="18" t="inlineStr">
        <is>
          <t>Proposal Sent</t>
        </is>
      </c>
      <c r="F5" s="18" t="inlineStr">
        <is>
          <t>Assigned Technician</t>
        </is>
      </c>
      <c r="H5" s="18" t="inlineStr">
        <is>
          <t>Fictional Technician Cedar</t>
        </is>
      </c>
    </row>
    <row r="6">
      <c r="A6" s="25" t="inlineStr">
        <is>
          <t>Earliest allowed date</t>
        </is>
      </c>
      <c r="B6" s="28" t="n">
        <v>45547</v>
      </c>
      <c r="D6" s="18" t="inlineStr">
        <is>
          <t>Hold</t>
        </is>
      </c>
      <c r="F6" s="25" t="n"/>
      <c r="H6" s="18" t="inlineStr">
        <is>
          <t>Fictional Technician Delta</t>
        </is>
      </c>
    </row>
    <row r="7">
      <c r="A7" s="23" t="inlineStr">
        <is>
          <t>Latest allowed date</t>
        </is>
      </c>
      <c r="B7" s="28" t="n">
        <v>47372</v>
      </c>
      <c r="D7" s="18" t="inlineStr">
        <is>
          <t>Renewed</t>
        </is>
      </c>
      <c r="F7" s="23" t="n"/>
      <c r="H7" s="18" t="inlineStr">
        <is>
          <t>Fictional Technician Ember</t>
        </is>
      </c>
    </row>
    <row r="8">
      <c r="A8" s="25" t="inlineStr">
        <is>
          <t>Maximum plan price</t>
        </is>
      </c>
      <c r="B8" s="29" t="n">
        <v>100000</v>
      </c>
      <c r="D8" s="18" t="inlineStr">
        <is>
          <t>Declined</t>
        </is>
      </c>
      <c r="F8" s="25" t="n"/>
      <c r="H8" s="25" t="n"/>
    </row>
    <row r="9">
      <c r="A9" s="23" t="inlineStr">
        <is>
          <t>Maximum contact attempts</t>
        </is>
      </c>
      <c r="B9" s="27" t="n">
        <v>99</v>
      </c>
      <c r="D9" s="18" t="inlineStr">
        <is>
          <t>Lapsed</t>
        </is>
      </c>
      <c r="F9" s="23" t="n"/>
      <c r="H9" s="23" t="n"/>
    </row>
    <row r="10"/>
    <row r="11" ht="46" customHeight="1">
      <c r="A11" s="30" t="inlineStr">
        <is>
          <t>Reminder</t>
        </is>
      </c>
      <c r="B11" s="23" t="inlineStr">
        <is>
          <t>Alerts are internal prompts for human review. Confirm dates, pricing, responsibility, and outcomes before acting.</t>
        </is>
      </c>
    </row>
  </sheetData>
  <mergeCells count="1">
    <mergeCell ref="A1:I1"/>
  </mergeCells>
  <dataValidations count="3">
    <dataValidation sqref="B3:B5" showDropDown="0" showInputMessage="0" showErrorMessage="1" allowBlank="0" errorTitle="Timing assumption" error="Enter a whole number from 0 through 365." type="whole" operator="between">
      <formula1>0</formula1>
      <formula2>365</formula2>
    </dataValidation>
    <dataValidation sqref="B8" showDropDown="0" showInputMessage="0" showErrorMessage="1" allowBlank="0" errorTitle="Maximum plan price" error="Enter a maximum plan price greater than zero." type="decimal" operator="greaterThan">
      <formula1>0</formula1>
    </dataValidation>
    <dataValidation sqref="B9" showDropDown="0" showInputMessage="0" showErrorMessage="1" allowBlank="0" errorTitle="Maximum contact attempts" error="Enter a whole number greater than zero." type="whole" operator="greaterThan">
      <formula1>0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2026-09-12T13:15:12Z</dcterms:created>
  <dcterms:modified xmlns:dcterms="http://purl.org/dc/terms/" xmlns:xsi="http://www.w3.org/2001/XMLSchema-instance" xsi:type="dcterms:W3CDTF">2026-09-12T13:15:13+00:00Z</dcterms:modified>
</cp:coreProperties>
</file>