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 Lines'!$A$4:$X$104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D6D74"/>
      <sz val="9"/>
    </font>
    <font>
      <name val="Calibri"/>
      <b val="1"/>
      <color rgb="00FFFFFF"/>
      <sz val="10"/>
    </font>
    <font>
      <name val="Calibri"/>
      <b val="1"/>
      <color rgb="0023343D"/>
      <sz val="10"/>
    </font>
    <font>
      <name val="Calibri"/>
      <color rgb="0023343D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2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left" vertical="center" wrapText="1"/>
    </xf>
    <xf numFmtId="2" fontId="5" fillId="4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left" vertical="center" wrapText="1"/>
    </xf>
    <xf numFmtId="2" fontId="5" fillId="5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left" vertical="center" wrapText="1"/>
    </xf>
    <xf numFmtId="2" fontId="5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Cost and Price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'Summary'!E10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'Summary'!$D$11:$D$12</f>
            </numRef>
          </cat>
          <val>
            <numRef>
              <f>'Summary'!$E$11:$E$12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378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3" customWidth="1" min="3" max="3"/>
    <col width="22" customWidth="1" min="4" max="4"/>
    <col width="16" customWidth="1" min="5" max="5"/>
    <col width="13" customWidth="1" min="6" max="6"/>
    <col width="13" customWidth="1" min="7" max="7"/>
    <col width="13" customWidth="1" min="8" max="8"/>
  </cols>
  <sheetData>
    <row r="1" ht="30" customHeight="1">
      <c r="A1" s="1" t="inlineStr">
        <is>
          <t>HVAC Maintenance Contract Estimate Summary</t>
        </is>
      </c>
      <c r="B1" s="2" t="n"/>
      <c r="C1" s="2" t="n"/>
      <c r="D1" s="2" t="n"/>
      <c r="E1" s="2" t="n"/>
      <c r="F1" s="2" t="n"/>
      <c r="G1" s="2" t="n"/>
      <c r="H1" s="3" t="n"/>
    </row>
    <row r="2" ht="28" customHeight="1">
      <c r="A2" s="4" t="inlineStr">
        <is>
          <t>Calculated from the prepared estimate lines. Review all flagged lines and editable assumptions before presenting a proposal.</t>
        </is>
      </c>
    </row>
    <row r="3"/>
    <row r="4">
      <c r="A4" s="5" t="inlineStr">
        <is>
          <t>Estimate Indicator</t>
        </is>
      </c>
      <c r="B4" s="5" t="inlineStr">
        <is>
          <t>Calculated Value</t>
        </is>
      </c>
      <c r="D4" s="5" t="inlineStr">
        <is>
          <t>Line Status</t>
        </is>
      </c>
      <c r="E4" s="5" t="inlineStr">
        <is>
          <t>Count</t>
        </is>
      </c>
    </row>
    <row r="5">
      <c r="A5" s="6" t="inlineStr">
        <is>
          <t>Included service lines</t>
        </is>
      </c>
      <c r="B5" s="7">
        <f>COUNTIF('Estimate Lines'!$U$5:$U$104,"Include")</f>
        <v/>
      </c>
      <c r="D5" s="8" t="inlineStr">
        <is>
          <t>Include</t>
        </is>
      </c>
      <c r="E5" s="9">
        <f>COUNTIF('Estimate Lines'!$U$5:$U$104,D5)</f>
        <v/>
      </c>
    </row>
    <row r="6">
      <c r="A6" s="10" t="inlineStr">
        <is>
          <t>Lines requiring review</t>
        </is>
      </c>
      <c r="B6" s="11">
        <f>COUNTIF('Estimate Lines'!$X$5:$X$104,"Check*")+COUNTIF('Estimate Lines'!$X$5:$X$104,"Human review")+COUNTIF('Estimate Lines'!$X$5:$X$104,"Confirm responsibility")</f>
        <v/>
      </c>
      <c r="D6" s="12" t="inlineStr">
        <is>
          <t>Alternate</t>
        </is>
      </c>
      <c r="E6" s="13">
        <f>COUNTIF('Estimate Lines'!$U$5:$U$104,D6)</f>
        <v/>
      </c>
    </row>
    <row r="7">
      <c r="A7" s="6" t="inlineStr">
        <is>
          <t>Included equipment quantity</t>
        </is>
      </c>
      <c r="B7" s="7">
        <f>IF(COUNTIF('Estimate Lines'!$U$5:$U$104,"Include")=0,"",SUMIF('Estimate Lines'!$U$5:$U$104,"Include",'Estimate Lines'!$G$5:$G$104))</f>
        <v/>
      </c>
      <c r="D7" s="8" t="inlineStr">
        <is>
          <t>Exclude</t>
        </is>
      </c>
      <c r="E7" s="9">
        <f>COUNTIF('Estimate Lines'!$U$5:$U$104,D7)</f>
        <v/>
      </c>
    </row>
    <row r="8">
      <c r="A8" s="10" t="inlineStr">
        <is>
          <t>Annual equipment visits</t>
        </is>
      </c>
      <c r="B8" s="11">
        <f>IF(COUNTIF('Estimate Lines'!$U$5:$U$104,"Include")=0,"",IFERROR(SUMPRODUCT(('Estimate Lines'!$U$5:$U$104="Include")*'Estimate Lines'!$G$5:$G$104*'Estimate Lines'!$I$5:$I$104),""))</f>
        <v/>
      </c>
      <c r="D8" s="12" t="inlineStr">
        <is>
          <t>Needs Review</t>
        </is>
      </c>
      <c r="E8" s="13">
        <f>COUNTIF('Estimate Lines'!$U$5:$U$104,D8)</f>
        <v/>
      </c>
    </row>
    <row r="9">
      <c r="A9" s="6" t="inlineStr">
        <is>
          <t>Annual labor hours</t>
        </is>
      </c>
      <c r="B9" s="14">
        <f>IF(COUNTIF('Estimate Lines'!$U$5:$U$104,"Include")=0,"",SUMIF('Estimate Lines'!$U$5:$U$104,"Include",'Estimate Lines'!$M$5:$M$104))</f>
        <v/>
      </c>
    </row>
    <row r="10">
      <c r="A10" s="10" t="inlineStr">
        <is>
          <t>Annual direct cost</t>
        </is>
      </c>
      <c r="B10" s="15">
        <f>IF(COUNTIF('Estimate Lines'!$U$5:$U$104,"Include")=0,"",SUMIF('Estimate Lines'!$U$5:$U$104,"Include",'Estimate Lines'!$R$5:$R$104))</f>
        <v/>
      </c>
      <c r="D10" s="5" t="inlineStr">
        <is>
          <t>Cost Comparison</t>
        </is>
      </c>
      <c r="E10" s="5" t="inlineStr">
        <is>
          <t>Amount</t>
        </is>
      </c>
    </row>
    <row r="11">
      <c r="A11" s="6" t="inlineStr">
        <is>
          <t>Proposed annual price</t>
        </is>
      </c>
      <c r="B11" s="16">
        <f>IF(COUNTIF('Estimate Lines'!$U$5:$U$104,"Include")=0,"",SUMIF('Estimate Lines'!$U$5:$U$104,"Include",'Estimate Lines'!$V$5:$V$104))</f>
        <v/>
      </c>
      <c r="D11" s="8" t="inlineStr">
        <is>
          <t>Direct cost</t>
        </is>
      </c>
      <c r="E11" s="16">
        <f>IF($B$10="","",$B$10)</f>
        <v/>
      </c>
    </row>
    <row r="12">
      <c r="A12" s="10" t="inlineStr">
        <is>
          <t>Monthly equivalent</t>
        </is>
      </c>
      <c r="B12" s="15">
        <f>IF(B11="","",IFERROR(B11/12,""))</f>
        <v/>
      </c>
      <c r="D12" s="12" t="inlineStr">
        <is>
          <t>Annual price</t>
        </is>
      </c>
      <c r="E12" s="15">
        <f>IF($B$11="","",$B$11)</f>
        <v/>
      </c>
    </row>
    <row r="13">
      <c r="A13" s="6" t="inlineStr">
        <is>
          <t>Gross margin dollars</t>
        </is>
      </c>
      <c r="B13" s="16">
        <f>IF(OR(B10="",B11=""),"",B11-B10)</f>
        <v/>
      </c>
    </row>
    <row r="14">
      <c r="A14" s="10" t="inlineStr">
        <is>
          <t>Gross margin percent</t>
        </is>
      </c>
      <c r="B14" s="17">
        <f>IF(OR(B11="",B11=0),"",IFERROR(B13/B11,""))</f>
        <v/>
      </c>
    </row>
    <row r="15">
      <c r="A15" s="6" t="inlineStr">
        <is>
          <t>Average annual price per equipment unit</t>
        </is>
      </c>
      <c r="B15" s="16">
        <f>IF(OR(B7="",B7=0,B11=""),"",IFERROR(B11/B7,""))</f>
        <v/>
      </c>
    </row>
    <row r="16">
      <c r="A16" s="10" t="inlineStr">
        <is>
          <t>Earliest entered service start</t>
        </is>
      </c>
      <c r="B16" s="18">
        <f>IF(COUNT('Estimate Lines'!$E$5:$E$104)=0,"",MIN('Estimate Lines'!$E$5:$E$104))</f>
        <v/>
      </c>
    </row>
  </sheetData>
  <mergeCells count="1">
    <mergeCell ref="A1:H1"/>
  </mergeCells>
  <conditionalFormatting sqref="B6">
    <cfRule type="expression" priority="1" dxfId="0">
      <formula>$B$6&gt;0</formula>
    </cfRule>
  </conditionalFormatting>
  <conditionalFormatting sqref="B14">
    <cfRule type="expression" priority="2" dxfId="0">
      <formula>AND($B$14&lt;&gt;"",$B$14&lt;0)</formula>
    </cfRule>
  </conditionalFormatting>
  <conditionalFormatting sqref="B11">
    <cfRule type="expression" priority="3" dxfId="1">
      <formula>$B$11&lt;&gt;""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/>
  </sheetPr>
  <dimension ref="A1:X104"/>
  <sheetViews>
    <sheetView showGridLines="0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5" customWidth="1" min="2" max="2"/>
    <col width="18" customWidth="1" min="3" max="3"/>
    <col width="21" customWidth="1" min="4" max="4"/>
    <col width="14" customWidth="1" min="5" max="5"/>
    <col width="38" customWidth="1" min="6" max="6"/>
    <col width="13" customWidth="1" min="7" max="7"/>
    <col width="11" customWidth="1" min="8" max="8"/>
    <col width="13" customWidth="1" min="9" max="9"/>
    <col width="17" customWidth="1" min="10" max="10"/>
    <col width="23" customWidth="1" min="11" max="11"/>
    <col width="16" customWidth="1" min="12" max="12"/>
    <col width="16" customWidth="1" min="13" max="13"/>
    <col width="17" customWidth="1" min="14" max="14"/>
    <col width="19" customWidth="1" min="15" max="15"/>
    <col width="19" customWidth="1" min="16" max="16"/>
    <col width="19" customWidth="1" min="17" max="17"/>
    <col width="18" customWidth="1" min="18" max="18"/>
    <col width="12" customWidth="1" min="19" max="19"/>
    <col width="17" customWidth="1" min="20" max="20"/>
    <col width="15" customWidth="1" min="21" max="21"/>
    <col width="17" customWidth="1" min="22" max="22"/>
    <col width="16" customWidth="1" min="23" max="23"/>
    <col width="24" customWidth="1" min="24" max="24"/>
  </cols>
  <sheetData>
    <row r="1" ht="30" customHeight="1">
      <c r="A1" s="1" t="inlineStr">
        <is>
          <t>HVAC Maintenance Contract Estimate Lines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3" t="n"/>
    </row>
    <row r="2" ht="28" customHeight="1">
      <c r="A2" s="4" t="inlineStr">
        <is>
          <t>Orange cells are editable. Annual cost and price formulas cover all 100 prepared rows; alerts require a human review.</t>
        </is>
      </c>
    </row>
    <row r="3"/>
    <row r="4" ht="42" customHeight="1">
      <c r="A4" s="5" t="inlineStr">
        <is>
          <t>Customer</t>
        </is>
      </c>
      <c r="B4" s="5" t="inlineStr">
        <is>
          <t>Job / Site</t>
        </is>
      </c>
      <c r="C4" s="5" t="inlineStr">
        <is>
          <t>Equipment ID</t>
        </is>
      </c>
      <c r="D4" s="5" t="inlineStr">
        <is>
          <t>Equipment Type</t>
        </is>
      </c>
      <c r="E4" s="5" t="inlineStr">
        <is>
          <t>Service Start</t>
        </is>
      </c>
      <c r="F4" s="5" t="inlineStr">
        <is>
          <t>Service Description</t>
        </is>
      </c>
      <c r="G4" s="5" t="inlineStr">
        <is>
          <t>Equipment Qty</t>
        </is>
      </c>
      <c r="H4" s="5" t="inlineStr">
        <is>
          <t>Unit</t>
        </is>
      </c>
      <c r="I4" s="5" t="inlineStr">
        <is>
          <t>Visits / Year</t>
        </is>
      </c>
      <c r="J4" s="5" t="inlineStr">
        <is>
          <t>Labor Hrs / Unit / Visit</t>
        </is>
      </c>
      <c r="K4" s="5" t="inlineStr">
        <is>
          <t>Technician Level</t>
        </is>
      </c>
      <c r="L4" s="5" t="inlineStr">
        <is>
          <t>Labor Rate / Hr</t>
        </is>
      </c>
      <c r="M4" s="5" t="inlineStr">
        <is>
          <t>Annual Labor Hrs</t>
        </is>
      </c>
      <c r="N4" s="5" t="inlineStr">
        <is>
          <t>Annual Labor Cost</t>
        </is>
      </c>
      <c r="O4" s="5" t="inlineStr">
        <is>
          <t>Material Cost / Unit / Visit</t>
        </is>
      </c>
      <c r="P4" s="5" t="inlineStr">
        <is>
          <t>Annual Material Cost</t>
        </is>
      </c>
      <c r="Q4" s="5" t="inlineStr">
        <is>
          <t>Service / Travel Cost / Visit</t>
        </is>
      </c>
      <c r="R4" s="5" t="inlineStr">
        <is>
          <t>Annual Direct Cost</t>
        </is>
      </c>
      <c r="S4" s="5" t="inlineStr">
        <is>
          <t>Markup %</t>
        </is>
      </c>
      <c r="T4" s="5" t="inlineStr">
        <is>
          <t>Responsibility</t>
        </is>
      </c>
      <c r="U4" s="5" t="inlineStr">
        <is>
          <t>Status</t>
        </is>
      </c>
      <c r="V4" s="5" t="inlineStr">
        <is>
          <t>Annual Price</t>
        </is>
      </c>
      <c r="W4" s="5" t="inlineStr">
        <is>
          <t>Price / Visit</t>
        </is>
      </c>
      <c r="X4" s="5" t="inlineStr">
        <is>
          <t>Check</t>
        </is>
      </c>
    </row>
    <row r="5" ht="30" customHeight="1">
      <c r="A5" s="19" t="inlineStr">
        <is>
          <t>Fictional Northstar Learning Cooperative</t>
        </is>
      </c>
      <c r="B5" s="19" t="inlineStr">
        <is>
          <t>Demonstration Learning Hall</t>
        </is>
      </c>
      <c r="C5" s="20" t="inlineStr">
        <is>
          <t>SAMPLE-RTU-A</t>
        </is>
      </c>
      <c r="D5" s="20" t="inlineStr">
        <is>
          <t>Rooftop Unit</t>
        </is>
      </c>
      <c r="E5" s="21" t="n">
        <v>46296</v>
      </c>
      <c r="F5" s="19" t="inlineStr">
        <is>
          <t>Quarterly inspection, filter change, and operating check</t>
        </is>
      </c>
      <c r="G5" s="22" t="n">
        <v>2</v>
      </c>
      <c r="H5" s="20" t="inlineStr">
        <is>
          <t>each</t>
        </is>
      </c>
      <c r="I5" s="22" t="n">
        <v>4</v>
      </c>
      <c r="J5" s="23" t="n">
        <v>1.5</v>
      </c>
      <c r="K5" s="20" t="inlineStr">
        <is>
          <t>Senior Technician</t>
        </is>
      </c>
      <c r="L5" s="24">
        <f>IF(K5="","",IFERROR(VLOOKUP(K5,'Assumptions'!$A$5:$B$9,2,FALSE),""))</f>
        <v/>
      </c>
      <c r="M5" s="25">
        <f>IF(OR(G5="",I5="",J5=""),"",IFERROR(G5*I5*J5,""))</f>
        <v/>
      </c>
      <c r="N5" s="24">
        <f>IF(OR(M5="",L5=""),"",IFERROR(M5*L5,""))</f>
        <v/>
      </c>
      <c r="O5" s="26" t="n">
        <v>85</v>
      </c>
      <c r="P5" s="24">
        <f>IF(OR(G5="",I5="",O5=""),"",IFERROR(G5*I5*O5,""))</f>
        <v/>
      </c>
      <c r="Q5" s="26" t="n">
        <v>45</v>
      </c>
      <c r="R5" s="24">
        <f>IF(OR(N5="",P5="",Q5="",I5=""),"",IFERROR(N5+P5+(Q5*I5),""))</f>
        <v/>
      </c>
      <c r="S5" s="27" t="n">
        <v>0.25</v>
      </c>
      <c r="T5" s="20" t="inlineStr">
        <is>
          <t>Contractor</t>
        </is>
      </c>
      <c r="U5" s="20" t="inlineStr">
        <is>
          <t>Include</t>
        </is>
      </c>
      <c r="V5" s="24">
        <f>IF(OR(R5="",S5="",U5=""),"",IF(U5="Exclude","",IFERROR(R5*(1+S5),"")))</f>
        <v/>
      </c>
      <c r="W5" s="24">
        <f>IF(OR(V5="",I5="",I5=0),"",IFERROR(V5/I5,""))</f>
        <v/>
      </c>
      <c r="X5" s="9">
        <f>IF(COUNTA(A5:K5,O5,Q5,S5:U5)=0,"",IFERROR(IF(OR(A5="",B5="",C5="",D5="",E5="",F5="",G5="",H5="",I5="",J5="",K5="",O5="",Q5="",S5="",T5="",U5=""),"Check missing input",IF(L5="","Check technician rate",IF(OR(G5&lt;1,G5&gt;'Assumptions'!$B$15,G5&lt;&gt;INT(G5),I5&lt;1,I5&gt;'Assumptions'!$B$16,I5&lt;&gt;INT(I5),J5&lt;=0,J5&gt;'Assumptions'!$B$17,O5&lt;0,O5&gt;'Assumptions'!$B$18,Q5&lt;0,Q5&gt;'Assumptions'!$B$18,S5&lt;0,S5&gt;'Assumptions'!$B$19,E5&lt;'Assumptions'!$B$13,E5&gt;'Assumptions'!$B$14),"Check value",IF(U5="Needs Review","Human review",IF(AND(OR(U5="Include",U5="Alternate"),T5&lt;&gt;"Contractor"),"Confirm responsibility","Ready"))))),"Check value"))</f>
        <v/>
      </c>
    </row>
    <row r="6" ht="30" customHeight="1">
      <c r="A6" s="19" t="inlineStr">
        <is>
          <t>Fictional Northstar Learning Cooperative</t>
        </is>
      </c>
      <c r="B6" s="19" t="inlineStr">
        <is>
          <t>Demo Arts Annex</t>
        </is>
      </c>
      <c r="C6" s="20" t="inlineStr">
        <is>
          <t>SAMPLE-AHU-B</t>
        </is>
      </c>
      <c r="D6" s="20" t="inlineStr">
        <is>
          <t>Air Handler</t>
        </is>
      </c>
      <c r="E6" s="21" t="n">
        <v>46296</v>
      </c>
      <c r="F6" s="19" t="inlineStr">
        <is>
          <t>Semiannual inspection, belt review, and filter service</t>
        </is>
      </c>
      <c r="G6" s="22" t="n">
        <v>1</v>
      </c>
      <c r="H6" s="20" t="inlineStr">
        <is>
          <t>each</t>
        </is>
      </c>
      <c r="I6" s="22" t="n">
        <v>2</v>
      </c>
      <c r="J6" s="23" t="n">
        <v>3</v>
      </c>
      <c r="K6" s="20" t="inlineStr">
        <is>
          <t>Maintenance Technician</t>
        </is>
      </c>
      <c r="L6" s="28">
        <f>IF(K6="","",IFERROR(VLOOKUP(K6,'Assumptions'!$A$5:$B$9,2,FALSE),""))</f>
        <v/>
      </c>
      <c r="M6" s="29">
        <f>IF(OR(G6="",I6="",J6=""),"",IFERROR(G6*I6*J6,""))</f>
        <v/>
      </c>
      <c r="N6" s="28">
        <f>IF(OR(M6="",L6=""),"",IFERROR(M6*L6,""))</f>
        <v/>
      </c>
      <c r="O6" s="26" t="n">
        <v>160</v>
      </c>
      <c r="P6" s="28">
        <f>IF(OR(G6="",I6="",O6=""),"",IFERROR(G6*I6*O6,""))</f>
        <v/>
      </c>
      <c r="Q6" s="26" t="n">
        <v>45</v>
      </c>
      <c r="R6" s="28">
        <f>IF(OR(N6="",P6="",Q6="",I6=""),"",IFERROR(N6+P6+(Q6*I6),""))</f>
        <v/>
      </c>
      <c r="S6" s="27" t="n">
        <v>0.25</v>
      </c>
      <c r="T6" s="20" t="inlineStr">
        <is>
          <t>Contractor</t>
        </is>
      </c>
      <c r="U6" s="20" t="inlineStr">
        <is>
          <t>Include</t>
        </is>
      </c>
      <c r="V6" s="28">
        <f>IF(OR(R6="",S6="",U6=""),"",IF(U6="Exclude","",IFERROR(R6*(1+S6),"")))</f>
        <v/>
      </c>
      <c r="W6" s="28">
        <f>IF(OR(V6="",I6="",I6=0),"",IFERROR(V6/I6,""))</f>
        <v/>
      </c>
      <c r="X6" s="13">
        <f>IF(COUNTA(A6:K6,O6,Q6,S6:U6)=0,"",IFERROR(IF(OR(A6="",B6="",C6="",D6="",E6="",F6="",G6="",H6="",I6="",J6="",K6="",O6="",Q6="",S6="",T6="",U6=""),"Check missing input",IF(L6="","Check technician rate",IF(OR(G6&lt;1,G6&gt;'Assumptions'!$B$15,G6&lt;&gt;INT(G6),I6&lt;1,I6&gt;'Assumptions'!$B$16,I6&lt;&gt;INT(I6),J6&lt;=0,J6&gt;'Assumptions'!$B$17,O6&lt;0,O6&gt;'Assumptions'!$B$18,Q6&lt;0,Q6&gt;'Assumptions'!$B$18,S6&lt;0,S6&gt;'Assumptions'!$B$19,E6&lt;'Assumptions'!$B$13,E6&gt;'Assumptions'!$B$14),"Check value",IF(U6="Needs Review","Human review",IF(AND(OR(U6="Include",U6="Alternate"),T6&lt;&gt;"Contractor"),"Confirm responsibility","Ready"))))),"Check value"))</f>
        <v/>
      </c>
    </row>
    <row r="7" ht="30" customHeight="1">
      <c r="A7" s="19" t="inlineStr">
        <is>
          <t>Fictional Copper Finch Workshop LLC</t>
        </is>
      </c>
      <c r="B7" s="19" t="inlineStr">
        <is>
          <t>Sample Fabrication Studio</t>
        </is>
      </c>
      <c r="C7" s="20" t="inlineStr">
        <is>
          <t>SAMPLE-HP-01</t>
        </is>
      </c>
      <c r="D7" s="20" t="inlineStr">
        <is>
          <t>Heat Pump</t>
        </is>
      </c>
      <c r="E7" s="21" t="n">
        <v>46327</v>
      </c>
      <c r="F7" s="19" t="inlineStr">
        <is>
          <t>Seasonal heat pump inspection and coil cleaning</t>
        </is>
      </c>
      <c r="G7" s="22" t="n">
        <v>4</v>
      </c>
      <c r="H7" s="20" t="inlineStr">
        <is>
          <t>each</t>
        </is>
      </c>
      <c r="I7" s="22" t="n">
        <v>2</v>
      </c>
      <c r="J7" s="23" t="n">
        <v>1.25</v>
      </c>
      <c r="K7" s="20" t="inlineStr">
        <is>
          <t>Maintenance Technician</t>
        </is>
      </c>
      <c r="L7" s="24">
        <f>IF(K7="","",IFERROR(VLOOKUP(K7,'Assumptions'!$A$5:$B$9,2,FALSE),""))</f>
        <v/>
      </c>
      <c r="M7" s="25">
        <f>IF(OR(G7="",I7="",J7=""),"",IFERROR(G7*I7*J7,""))</f>
        <v/>
      </c>
      <c r="N7" s="24">
        <f>IF(OR(M7="",L7=""),"",IFERROR(M7*L7,""))</f>
        <v/>
      </c>
      <c r="O7" s="26" t="n">
        <v>52</v>
      </c>
      <c r="P7" s="24">
        <f>IF(OR(G7="",I7="",O7=""),"",IFERROR(G7*I7*O7,""))</f>
        <v/>
      </c>
      <c r="Q7" s="26" t="n">
        <v>60</v>
      </c>
      <c r="R7" s="24">
        <f>IF(OR(N7="",P7="",Q7="",I7=""),"",IFERROR(N7+P7+(Q7*I7),""))</f>
        <v/>
      </c>
      <c r="S7" s="27" t="n">
        <v>0.3</v>
      </c>
      <c r="T7" s="20" t="inlineStr">
        <is>
          <t>Contractor</t>
        </is>
      </c>
      <c r="U7" s="20" t="inlineStr">
        <is>
          <t>Include</t>
        </is>
      </c>
      <c r="V7" s="24">
        <f>IF(OR(R7="",S7="",U7=""),"",IF(U7="Exclude","",IFERROR(R7*(1+S7),"")))</f>
        <v/>
      </c>
      <c r="W7" s="24">
        <f>IF(OR(V7="",I7="",I7=0),"",IFERROR(V7/I7,""))</f>
        <v/>
      </c>
      <c r="X7" s="9">
        <f>IF(COUNTA(A7:K7,O7,Q7,S7:U7)=0,"",IFERROR(IF(OR(A7="",B7="",C7="",D7="",E7="",F7="",G7="",H7="",I7="",J7="",K7="",O7="",Q7="",S7="",T7="",U7=""),"Check missing input",IF(L7="","Check technician rate",IF(OR(G7&lt;1,G7&gt;'Assumptions'!$B$15,G7&lt;&gt;INT(G7),I7&lt;1,I7&gt;'Assumptions'!$B$16,I7&lt;&gt;INT(I7),J7&lt;=0,J7&gt;'Assumptions'!$B$17,O7&lt;0,O7&gt;'Assumptions'!$B$18,Q7&lt;0,Q7&gt;'Assumptions'!$B$18,S7&lt;0,S7&gt;'Assumptions'!$B$19,E7&lt;'Assumptions'!$B$13,E7&gt;'Assumptions'!$B$14),"Check value",IF(U7="Needs Review","Human review",IF(AND(OR(U7="Include",U7="Alternate"),T7&lt;&gt;"Contractor"),"Confirm responsibility","Ready"))))),"Check value"))</f>
        <v/>
      </c>
    </row>
    <row r="8" ht="30" customHeight="1">
      <c r="A8" s="19" t="inlineStr">
        <is>
          <t>Fictional Blue Oak Community Theater</t>
        </is>
      </c>
      <c r="B8" s="19" t="inlineStr">
        <is>
          <t>Imaginary Main Stage</t>
        </is>
      </c>
      <c r="C8" s="20" t="inlineStr">
        <is>
          <t>SAMPLE-AHU-STAGE</t>
        </is>
      </c>
      <c r="D8" s="20" t="inlineStr">
        <is>
          <t>Air Handler</t>
        </is>
      </c>
      <c r="E8" s="21" t="n">
        <v>46310</v>
      </c>
      <c r="F8" s="19" t="inlineStr">
        <is>
          <t>Quarterly air-handler inspection and filter service</t>
        </is>
      </c>
      <c r="G8" s="22" t="n">
        <v>2</v>
      </c>
      <c r="H8" s="20" t="inlineStr">
        <is>
          <t>each</t>
        </is>
      </c>
      <c r="I8" s="22" t="n">
        <v>4</v>
      </c>
      <c r="J8" s="23" t="n">
        <v>2.5</v>
      </c>
      <c r="K8" s="20" t="inlineStr">
        <is>
          <t>Senior Technician</t>
        </is>
      </c>
      <c r="L8" s="28">
        <f>IF(K8="","",IFERROR(VLOOKUP(K8,'Assumptions'!$A$5:$B$9,2,FALSE),""))</f>
        <v/>
      </c>
      <c r="M8" s="29">
        <f>IF(OR(G8="",I8="",J8=""),"",IFERROR(G8*I8*J8,""))</f>
        <v/>
      </c>
      <c r="N8" s="28">
        <f>IF(OR(M8="",L8=""),"",IFERROR(M8*L8,""))</f>
        <v/>
      </c>
      <c r="O8" s="26" t="n">
        <v>110</v>
      </c>
      <c r="P8" s="28">
        <f>IF(OR(G8="",I8="",O8=""),"",IFERROR(G8*I8*O8,""))</f>
        <v/>
      </c>
      <c r="Q8" s="26" t="n">
        <v>75</v>
      </c>
      <c r="R8" s="28">
        <f>IF(OR(N8="",P8="",Q8="",I8=""),"",IFERROR(N8+P8+(Q8*I8),""))</f>
        <v/>
      </c>
      <c r="S8" s="27" t="n">
        <v>0.35</v>
      </c>
      <c r="T8" s="20" t="inlineStr">
        <is>
          <t>Contractor</t>
        </is>
      </c>
      <c r="U8" s="20" t="inlineStr">
        <is>
          <t>Include</t>
        </is>
      </c>
      <c r="V8" s="28">
        <f>IF(OR(R8="",S8="",U8=""),"",IF(U8="Exclude","",IFERROR(R8*(1+S8),"")))</f>
        <v/>
      </c>
      <c r="W8" s="28">
        <f>IF(OR(V8="",I8="",I8=0),"",IFERROR(V8/I8,""))</f>
        <v/>
      </c>
      <c r="X8" s="13">
        <f>IF(COUNTA(A8:K8,O8,Q8,S8:U8)=0,"",IFERROR(IF(OR(A8="",B8="",C8="",D8="",E8="",F8="",G8="",H8="",I8="",J8="",K8="",O8="",Q8="",S8="",T8="",U8=""),"Check missing input",IF(L8="","Check technician rate",IF(OR(G8&lt;1,G8&gt;'Assumptions'!$B$15,G8&lt;&gt;INT(G8),I8&lt;1,I8&gt;'Assumptions'!$B$16,I8&lt;&gt;INT(I8),J8&lt;=0,J8&gt;'Assumptions'!$B$17,O8&lt;0,O8&gt;'Assumptions'!$B$18,Q8&lt;0,Q8&gt;'Assumptions'!$B$18,S8&lt;0,S8&gt;'Assumptions'!$B$19,E8&lt;'Assumptions'!$B$13,E8&gt;'Assumptions'!$B$14),"Check value",IF(U8="Needs Review","Human review",IF(AND(OR(U8="Include",U8="Alternate"),T8&lt;&gt;"Contractor"),"Confirm responsibility","Ready"))))),"Check value"))</f>
        <v/>
      </c>
    </row>
    <row r="9" ht="30" customHeight="1">
      <c r="A9" s="19" t="inlineStr">
        <is>
          <t>Fictional Blue Oak Community Theater</t>
        </is>
      </c>
      <c r="B9" s="19" t="inlineStr">
        <is>
          <t>Rehearsal Wing</t>
        </is>
      </c>
      <c r="C9" s="20" t="inlineStr">
        <is>
          <t>SAMPLE-SPLIT-SET</t>
        </is>
      </c>
      <c r="D9" s="20" t="inlineStr">
        <is>
          <t>Split System</t>
        </is>
      </c>
      <c r="E9" s="21" t="n">
        <v>46310</v>
      </c>
      <c r="F9" s="19" t="inlineStr">
        <is>
          <t>Semiannual split-system inspection and drain service</t>
        </is>
      </c>
      <c r="G9" s="22" t="n">
        <v>3</v>
      </c>
      <c r="H9" s="20" t="inlineStr">
        <is>
          <t>each</t>
        </is>
      </c>
      <c r="I9" s="22" t="n">
        <v>2</v>
      </c>
      <c r="J9" s="23" t="n">
        <v>1</v>
      </c>
      <c r="K9" s="20" t="inlineStr">
        <is>
          <t>Maintenance Technician</t>
        </is>
      </c>
      <c r="L9" s="24">
        <f>IF(K9="","",IFERROR(VLOOKUP(K9,'Assumptions'!$A$5:$B$9,2,FALSE),""))</f>
        <v/>
      </c>
      <c r="M9" s="25">
        <f>IF(OR(G9="",I9="",J9=""),"",IFERROR(G9*I9*J9,""))</f>
        <v/>
      </c>
      <c r="N9" s="24">
        <f>IF(OR(M9="",L9=""),"",IFERROR(M9*L9,""))</f>
        <v/>
      </c>
      <c r="O9" s="26" t="n">
        <v>38</v>
      </c>
      <c r="P9" s="24">
        <f>IF(OR(G9="",I9="",O9=""),"",IFERROR(G9*I9*O9,""))</f>
        <v/>
      </c>
      <c r="Q9" s="26" t="n">
        <v>40</v>
      </c>
      <c r="R9" s="24">
        <f>IF(OR(N9="",P9="",Q9="",I9=""),"",IFERROR(N9+P9+(Q9*I9),""))</f>
        <v/>
      </c>
      <c r="S9" s="27" t="n">
        <v>0.25</v>
      </c>
      <c r="T9" s="20" t="inlineStr">
        <is>
          <t>Shared</t>
        </is>
      </c>
      <c r="U9" s="20" t="inlineStr">
        <is>
          <t>Alternate</t>
        </is>
      </c>
      <c r="V9" s="24">
        <f>IF(OR(R9="",S9="",U9=""),"",IF(U9="Exclude","",IFERROR(R9*(1+S9),"")))</f>
        <v/>
      </c>
      <c r="W9" s="24">
        <f>IF(OR(V9="",I9="",I9=0),"",IFERROR(V9/I9,""))</f>
        <v/>
      </c>
      <c r="X9" s="9">
        <f>IF(COUNTA(A9:K9,O9,Q9,S9:U9)=0,"",IFERROR(IF(OR(A9="",B9="",C9="",D9="",E9="",F9="",G9="",H9="",I9="",J9="",K9="",O9="",Q9="",S9="",T9="",U9=""),"Check missing input",IF(L9="","Check technician rate",IF(OR(G9&lt;1,G9&gt;'Assumptions'!$B$15,G9&lt;&gt;INT(G9),I9&lt;1,I9&gt;'Assumptions'!$B$16,I9&lt;&gt;INT(I9),J9&lt;=0,J9&gt;'Assumptions'!$B$17,O9&lt;0,O9&gt;'Assumptions'!$B$18,Q9&lt;0,Q9&gt;'Assumptions'!$B$18,S9&lt;0,S9&gt;'Assumptions'!$B$19,E9&lt;'Assumptions'!$B$13,E9&gt;'Assumptions'!$B$14),"Check value",IF(U9="Needs Review","Human review",IF(AND(OR(U9="Include",U9="Alternate"),T9&lt;&gt;"Contractor"),"Confirm responsibility","Ready"))))),"Check value"))</f>
        <v/>
      </c>
    </row>
    <row r="10" ht="30" customHeight="1">
      <c r="A10" s="19" t="inlineStr">
        <is>
          <t>Fictional Sunbeam Training Clinic</t>
        </is>
      </c>
      <c r="B10" s="19" t="inlineStr">
        <is>
          <t>Practice Building</t>
        </is>
      </c>
      <c r="C10" s="20" t="inlineStr">
        <is>
          <t>SAMPLE-BOILER-01</t>
        </is>
      </c>
      <c r="D10" s="20" t="inlineStr">
        <is>
          <t>Boiler</t>
        </is>
      </c>
      <c r="E10" s="21" t="n">
        <v>46357</v>
      </c>
      <c r="F10" s="19" t="inlineStr">
        <is>
          <t>Annual boiler cleaning and operating inspection</t>
        </is>
      </c>
      <c r="G10" s="22" t="n">
        <v>1</v>
      </c>
      <c r="H10" s="20" t="inlineStr">
        <is>
          <t>each</t>
        </is>
      </c>
      <c r="I10" s="22" t="n">
        <v>1</v>
      </c>
      <c r="J10" s="23" t="n">
        <v>6</v>
      </c>
      <c r="K10" s="20" t="inlineStr">
        <is>
          <t>Senior Technician</t>
        </is>
      </c>
      <c r="L10" s="28">
        <f>IF(K10="","",IFERROR(VLOOKUP(K10,'Assumptions'!$A$5:$B$9,2,FALSE),""))</f>
        <v/>
      </c>
      <c r="M10" s="29">
        <f>IF(OR(G10="",I10="",J10=""),"",IFERROR(G10*I10*J10,""))</f>
        <v/>
      </c>
      <c r="N10" s="28">
        <f>IF(OR(M10="",L10=""),"",IFERROR(M10*L10,""))</f>
        <v/>
      </c>
      <c r="O10" s="26" t="n">
        <v>240</v>
      </c>
      <c r="P10" s="28">
        <f>IF(OR(G10="",I10="",O10=""),"",IFERROR(G10*I10*O10,""))</f>
        <v/>
      </c>
      <c r="Q10" s="26" t="n">
        <v>90</v>
      </c>
      <c r="R10" s="28">
        <f>IF(OR(N10="",P10="",Q10="",I10=""),"",IFERROR(N10+P10+(Q10*I10),""))</f>
        <v/>
      </c>
      <c r="S10" s="27" t="n">
        <v>0.4</v>
      </c>
      <c r="T10" s="20" t="inlineStr">
        <is>
          <t>Contractor</t>
        </is>
      </c>
      <c r="U10" s="20" t="inlineStr">
        <is>
          <t>Include</t>
        </is>
      </c>
      <c r="V10" s="28">
        <f>IF(OR(R10="",S10="",U10=""),"",IF(U10="Exclude","",IFERROR(R10*(1+S10),"")))</f>
        <v/>
      </c>
      <c r="W10" s="28">
        <f>IF(OR(V10="",I10="",I10=0),"",IFERROR(V10/I10,""))</f>
        <v/>
      </c>
      <c r="X10" s="13">
        <f>IF(COUNTA(A10:K10,O10,Q10,S10:U10)=0,"",IFERROR(IF(OR(A10="",B10="",C10="",D10="",E10="",F10="",G10="",H10="",I10="",J10="",K10="",O10="",Q10="",S10="",T10="",U10=""),"Check missing input",IF(L10="","Check technician rate",IF(OR(G10&lt;1,G10&gt;'Assumptions'!$B$15,G10&lt;&gt;INT(G10),I10&lt;1,I10&gt;'Assumptions'!$B$16,I10&lt;&gt;INT(I10),J10&lt;=0,J10&gt;'Assumptions'!$B$17,O10&lt;0,O10&gt;'Assumptions'!$B$18,Q10&lt;0,Q10&gt;'Assumptions'!$B$18,S10&lt;0,S10&gt;'Assumptions'!$B$19,E10&lt;'Assumptions'!$B$13,E10&gt;'Assumptions'!$B$14),"Check value",IF(U10="Needs Review","Human review",IF(AND(OR(U10="Include",U10="Alternate"),T10&lt;&gt;"Contractor"),"Confirm responsibility","Ready"))))),"Check value"))</f>
        <v/>
      </c>
    </row>
    <row r="11" ht="30" customHeight="1">
      <c r="A11" s="19" t="inlineStr">
        <is>
          <t>Fictional Paper Kite Offices LLC</t>
        </is>
      </c>
      <c r="B11" s="19" t="inlineStr">
        <is>
          <t>Mock Office Pavilion</t>
        </is>
      </c>
      <c r="C11" s="20" t="inlineStr">
        <is>
          <t>SAMPLE-ZONE-SET</t>
        </is>
      </c>
      <c r="D11" s="20" t="inlineStr">
        <is>
          <t>Air Handler</t>
        </is>
      </c>
      <c r="E11" s="21" t="n">
        <v>46389</v>
      </c>
      <c r="F11" s="19" t="inlineStr">
        <is>
          <t>Annual zone terminal inspection and visual check</t>
        </is>
      </c>
      <c r="G11" s="22" t="n">
        <v>20</v>
      </c>
      <c r="H11" s="20" t="inlineStr">
        <is>
          <t>zone</t>
        </is>
      </c>
      <c r="I11" s="22" t="n">
        <v>1</v>
      </c>
      <c r="J11" s="23" t="n">
        <v>0.5</v>
      </c>
      <c r="K11" s="20" t="inlineStr">
        <is>
          <t>Apprentice</t>
        </is>
      </c>
      <c r="L11" s="24">
        <f>IF(K11="","",IFERROR(VLOOKUP(K11,'Assumptions'!$A$5:$B$9,2,FALSE),""))</f>
        <v/>
      </c>
      <c r="M11" s="25">
        <f>IF(OR(G11="",I11="",J11=""),"",IFERROR(G11*I11*J11,""))</f>
        <v/>
      </c>
      <c r="N11" s="24">
        <f>IF(OR(M11="",L11=""),"",IFERROR(M11*L11,""))</f>
        <v/>
      </c>
      <c r="O11" s="26" t="n">
        <v>12</v>
      </c>
      <c r="P11" s="24">
        <f>IF(OR(G11="",I11="",O11=""),"",IFERROR(G11*I11*O11,""))</f>
        <v/>
      </c>
      <c r="Q11" s="26" t="n">
        <v>0</v>
      </c>
      <c r="R11" s="24">
        <f>IF(OR(N11="",P11="",Q11="",I11=""),"",IFERROR(N11+P11+(Q11*I11),""))</f>
        <v/>
      </c>
      <c r="S11" s="27" t="n">
        <v>0</v>
      </c>
      <c r="T11" s="20" t="inlineStr">
        <is>
          <t>Customer</t>
        </is>
      </c>
      <c r="U11" s="20" t="inlineStr">
        <is>
          <t>Exclude</t>
        </is>
      </c>
      <c r="V11" s="24">
        <f>IF(OR(R11="",S11="",U11=""),"",IF(U11="Exclude","",IFERROR(R11*(1+S11),"")))</f>
        <v/>
      </c>
      <c r="W11" s="24">
        <f>IF(OR(V11="",I11="",I11=0),"",IFERROR(V11/I11,""))</f>
        <v/>
      </c>
      <c r="X11" s="9">
        <f>IF(COUNTA(A11:K11,O11,Q11,S11:U11)=0,"",IFERROR(IF(OR(A11="",B11="",C11="",D11="",E11="",F11="",G11="",H11="",I11="",J11="",K11="",O11="",Q11="",S11="",T11="",U11=""),"Check missing input",IF(L11="","Check technician rate",IF(OR(G11&lt;1,G11&gt;'Assumptions'!$B$15,G11&lt;&gt;INT(G11),I11&lt;1,I11&gt;'Assumptions'!$B$16,I11&lt;&gt;INT(I11),J11&lt;=0,J11&gt;'Assumptions'!$B$17,O11&lt;0,O11&gt;'Assumptions'!$B$18,Q11&lt;0,Q11&gt;'Assumptions'!$B$18,S11&lt;0,S11&gt;'Assumptions'!$B$19,E11&lt;'Assumptions'!$B$13,E11&gt;'Assumptions'!$B$14),"Check value",IF(U11="Needs Review","Human review",IF(AND(OR(U11="Include",U11="Alternate"),T11&lt;&gt;"Contractor"),"Confirm responsibility","Ready"))))),"Check value"))</f>
        <v/>
      </c>
    </row>
    <row r="12" ht="30" customHeight="1">
      <c r="A12" s="19" t="inlineStr">
        <is>
          <t>Fictional Red Maple Archive Society</t>
        </is>
      </c>
      <c r="B12" s="19" t="inlineStr">
        <is>
          <t>Exhibit Archive Annex</t>
        </is>
      </c>
      <c r="C12" s="20" t="inlineStr">
        <is>
          <t>SAMPLE-CHLR-01</t>
        </is>
      </c>
      <c r="D12" s="20" t="inlineStr">
        <is>
          <t>Chiller</t>
        </is>
      </c>
      <c r="E12" s="21" t="n">
        <v>46392</v>
      </c>
      <c r="F12" s="19" t="inlineStr">
        <is>
          <t>Monthly operating inspection and annual maintenance allowance</t>
        </is>
      </c>
      <c r="G12" s="22" t="n">
        <v>1</v>
      </c>
      <c r="H12" s="20" t="inlineStr">
        <is>
          <t>each</t>
        </is>
      </c>
      <c r="I12" s="22" t="n">
        <v>12</v>
      </c>
      <c r="J12" s="23" t="n">
        <v>12</v>
      </c>
      <c r="K12" s="20" t="inlineStr">
        <is>
          <t>Controls Specialist</t>
        </is>
      </c>
      <c r="L12" s="28">
        <f>IF(K12="","",IFERROR(VLOOKUP(K12,'Assumptions'!$A$5:$B$9,2,FALSE),""))</f>
        <v/>
      </c>
      <c r="M12" s="29">
        <f>IF(OR(G12="",I12="",J12=""),"",IFERROR(G12*I12*J12,""))</f>
        <v/>
      </c>
      <c r="N12" s="28">
        <f>IF(OR(M12="",L12=""),"",IFERROR(M12*L12,""))</f>
        <v/>
      </c>
      <c r="O12" s="26" t="n">
        <v>500</v>
      </c>
      <c r="P12" s="28">
        <f>IF(OR(G12="",I12="",O12=""),"",IFERROR(G12*I12*O12,""))</f>
        <v/>
      </c>
      <c r="Q12" s="26" t="n">
        <v>125</v>
      </c>
      <c r="R12" s="28">
        <f>IF(OR(N12="",P12="",Q12="",I12=""),"",IFERROR(N12+P12+(Q12*I12),""))</f>
        <v/>
      </c>
      <c r="S12" s="27" t="n">
        <v>0.5</v>
      </c>
      <c r="T12" s="20" t="inlineStr">
        <is>
          <t>Confirm</t>
        </is>
      </c>
      <c r="U12" s="20" t="inlineStr">
        <is>
          <t>Needs Review</t>
        </is>
      </c>
      <c r="V12" s="28">
        <f>IF(OR(R12="",S12="",U12=""),"",IF(U12="Exclude","",IFERROR(R12*(1+S12),"")))</f>
        <v/>
      </c>
      <c r="W12" s="28">
        <f>IF(OR(V12="",I12="",I12=0),"",IFERROR(V12/I12,""))</f>
        <v/>
      </c>
      <c r="X12" s="13">
        <f>IF(COUNTA(A12:K12,O12,Q12,S12:U12)=0,"",IFERROR(IF(OR(A12="",B12="",C12="",D12="",E12="",F12="",G12="",H12="",I12="",J12="",K12="",O12="",Q12="",S12="",T12="",U12=""),"Check missing input",IF(L12="","Check technician rate",IF(OR(G12&lt;1,G12&gt;'Assumptions'!$B$15,G12&lt;&gt;INT(G12),I12&lt;1,I12&gt;'Assumptions'!$B$16,I12&lt;&gt;INT(I12),J12&lt;=0,J12&gt;'Assumptions'!$B$17,O12&lt;0,O12&gt;'Assumptions'!$B$18,Q12&lt;0,Q12&gt;'Assumptions'!$B$18,S12&lt;0,S12&gt;'Assumptions'!$B$19,E12&lt;'Assumptions'!$B$13,E12&gt;'Assumptions'!$B$14),"Check value",IF(U12="Needs Review","Human review",IF(AND(OR(U12="Include",U12="Alternate"),T12&lt;&gt;"Contractor"),"Confirm responsibility","Ready"))))),"Check value"))</f>
        <v/>
      </c>
    </row>
    <row r="13" ht="30" customHeight="1">
      <c r="A13" s="19" t="inlineStr">
        <is>
          <t>Fictional Cloudberry Makers Guild</t>
        </is>
      </c>
      <c r="B13" s="19" t="inlineStr">
        <is>
          <t>Prototype Hall</t>
        </is>
      </c>
      <c r="C13" s="20" t="inlineStr">
        <is>
          <t>SAMPLE-EF-SET</t>
        </is>
      </c>
      <c r="D13" s="20" t="inlineStr">
        <is>
          <t>Exhaust Fan</t>
        </is>
      </c>
      <c r="E13" s="21" t="n">
        <v>46447</v>
      </c>
      <c r="F13" s="19" t="inlineStr">
        <is>
          <t>Annual exhaust-fan belt inspection and lubrication</t>
        </is>
      </c>
      <c r="G13" s="22" t="n">
        <v>6</v>
      </c>
      <c r="H13" s="20" t="inlineStr">
        <is>
          <t>each</t>
        </is>
      </c>
      <c r="I13" s="22" t="n">
        <v>1</v>
      </c>
      <c r="J13" s="23" t="n">
        <v>0.75</v>
      </c>
      <c r="K13" s="20" t="inlineStr">
        <is>
          <t>Apprentice</t>
        </is>
      </c>
      <c r="L13" s="24">
        <f>IF(K13="","",IFERROR(VLOOKUP(K13,'Assumptions'!$A$5:$B$9,2,FALSE),""))</f>
        <v/>
      </c>
      <c r="M13" s="25">
        <f>IF(OR(G13="",I13="",J13=""),"",IFERROR(G13*I13*J13,""))</f>
        <v/>
      </c>
      <c r="N13" s="24">
        <f>IF(OR(M13="",L13=""),"",IFERROR(M13*L13,""))</f>
        <v/>
      </c>
      <c r="O13" s="26" t="n">
        <v>18</v>
      </c>
      <c r="P13" s="24">
        <f>IF(OR(G13="",I13="",O13=""),"",IFERROR(G13*I13*O13,""))</f>
        <v/>
      </c>
      <c r="Q13" s="26" t="n">
        <v>35</v>
      </c>
      <c r="R13" s="24">
        <f>IF(OR(N13="",P13="",Q13="",I13=""),"",IFERROR(N13+P13+(Q13*I13),""))</f>
        <v/>
      </c>
      <c r="S13" s="27" t="n">
        <v>0.2</v>
      </c>
      <c r="T13" s="20" t="inlineStr">
        <is>
          <t>Contractor</t>
        </is>
      </c>
      <c r="U13" s="20" t="inlineStr">
        <is>
          <t>Include</t>
        </is>
      </c>
      <c r="V13" s="24">
        <f>IF(OR(R13="",S13="",U13=""),"",IF(U13="Exclude","",IFERROR(R13*(1+S13),"")))</f>
        <v/>
      </c>
      <c r="W13" s="24">
        <f>IF(OR(V13="",I13="",I13=0),"",IFERROR(V13/I13,""))</f>
        <v/>
      </c>
      <c r="X13" s="9">
        <f>IF(COUNTA(A13:K13,O13,Q13,S13:U13)=0,"",IFERROR(IF(OR(A13="",B13="",C13="",D13="",E13="",F13="",G13="",H13="",I13="",J13="",K13="",O13="",Q13="",S13="",T13="",U13=""),"Check missing input",IF(L13="","Check technician rate",IF(OR(G13&lt;1,G13&gt;'Assumptions'!$B$15,G13&lt;&gt;INT(G13),I13&lt;1,I13&gt;'Assumptions'!$B$16,I13&lt;&gt;INT(I13),J13&lt;=0,J13&gt;'Assumptions'!$B$17,O13&lt;0,O13&gt;'Assumptions'!$B$18,Q13&lt;0,Q13&gt;'Assumptions'!$B$18,S13&lt;0,S13&gt;'Assumptions'!$B$19,E13&lt;'Assumptions'!$B$13,E13&gt;'Assumptions'!$B$14),"Check value",IF(U13="Needs Review","Human review",IF(AND(OR(U13="Include",U13="Alternate"),T13&lt;&gt;"Contractor"),"Confirm responsibility","Ready"))))),"Check value"))</f>
        <v/>
      </c>
    </row>
    <row r="14" ht="30" customHeight="1">
      <c r="A14" s="19" t="inlineStr">
        <is>
          <t>Fictional Lantern Harbor Housing Lab</t>
        </is>
      </c>
      <c r="B14" s="19" t="inlineStr">
        <is>
          <t>Demonstration Lodging Wing</t>
        </is>
      </c>
      <c r="C14" s="20" t="inlineStr">
        <is>
          <t>SAMPLE-PTAC-SET</t>
        </is>
      </c>
      <c r="D14" s="20" t="inlineStr">
        <is>
          <t>Packaged Terminal Unit</t>
        </is>
      </c>
      <c r="E14" s="21" t="n">
        <v>46478</v>
      </c>
      <c r="F14" s="19" t="inlineStr">
        <is>
          <t>Semiannual packaged-terminal-unit inspection and cleaning</t>
        </is>
      </c>
      <c r="G14" s="22" t="n">
        <v>20</v>
      </c>
      <c r="H14" s="20" t="inlineStr">
        <is>
          <t>each</t>
        </is>
      </c>
      <c r="I14" s="22" t="n">
        <v>2</v>
      </c>
      <c r="J14" s="23" t="n">
        <v>0.6</v>
      </c>
      <c r="K14" s="20" t="inlineStr">
        <is>
          <t>Maintenance Technician</t>
        </is>
      </c>
      <c r="L14" s="28">
        <f>IF(K14="","",IFERROR(VLOOKUP(K14,'Assumptions'!$A$5:$B$9,2,FALSE),""))</f>
        <v/>
      </c>
      <c r="M14" s="29">
        <f>IF(OR(G14="",I14="",J14=""),"",IFERROR(G14*I14*J14,""))</f>
        <v/>
      </c>
      <c r="N14" s="28">
        <f>IF(OR(M14="",L14=""),"",IFERROR(M14*L14,""))</f>
        <v/>
      </c>
      <c r="O14" s="26" t="n">
        <v>22</v>
      </c>
      <c r="P14" s="28">
        <f>IF(OR(G14="",I14="",O14=""),"",IFERROR(G14*I14*O14,""))</f>
        <v/>
      </c>
      <c r="Q14" s="26" t="n">
        <v>70</v>
      </c>
      <c r="R14" s="28">
        <f>IF(OR(N14="",P14="",Q14="",I14=""),"",IFERROR(N14+P14+(Q14*I14),""))</f>
        <v/>
      </c>
      <c r="S14" s="27" t="n">
        <v>0.28</v>
      </c>
      <c r="T14" s="20" t="inlineStr">
        <is>
          <t>Contractor</t>
        </is>
      </c>
      <c r="U14" s="20" t="inlineStr">
        <is>
          <t>Include</t>
        </is>
      </c>
      <c r="V14" s="28">
        <f>IF(OR(R14="",S14="",U14=""),"",IF(U14="Exclude","",IFERROR(R14*(1+S14),"")))</f>
        <v/>
      </c>
      <c r="W14" s="28">
        <f>IF(OR(V14="",I14="",I14=0),"",IFERROR(V14/I14,""))</f>
        <v/>
      </c>
      <c r="X14" s="13">
        <f>IF(COUNTA(A14:K14,O14,Q14,S14:U14)=0,"",IFERROR(IF(OR(A14="",B14="",C14="",D14="",E14="",F14="",G14="",H14="",I14="",J14="",K14="",O14="",Q14="",S14="",T14="",U14=""),"Check missing input",IF(L14="","Check technician rate",IF(OR(G14&lt;1,G14&gt;'Assumptions'!$B$15,G14&lt;&gt;INT(G14),I14&lt;1,I14&gt;'Assumptions'!$B$16,I14&lt;&gt;INT(I14),J14&lt;=0,J14&gt;'Assumptions'!$B$17,O14&lt;0,O14&gt;'Assumptions'!$B$18,Q14&lt;0,Q14&gt;'Assumptions'!$B$18,S14&lt;0,S14&gt;'Assumptions'!$B$19,E14&lt;'Assumptions'!$B$13,E14&gt;'Assumptions'!$B$14),"Check value",IF(U14="Needs Review","Human review",IF(AND(OR(U14="Include",U14="Alternate"),T14&lt;&gt;"Contractor"),"Confirm responsibility","Ready"))))),"Check value"))</f>
        <v/>
      </c>
    </row>
    <row r="15" ht="22" customHeight="1">
      <c r="A15" s="19" t="n"/>
      <c r="B15" s="19" t="n"/>
      <c r="C15" s="20" t="n"/>
      <c r="D15" s="20" t="n"/>
      <c r="E15" s="21" t="n"/>
      <c r="F15" s="19" t="n"/>
      <c r="G15" s="22" t="n"/>
      <c r="H15" s="20" t="n"/>
      <c r="I15" s="22" t="n"/>
      <c r="J15" s="23" t="n"/>
      <c r="K15" s="20" t="n"/>
      <c r="L15" s="24">
        <f>IF(K15="","",IFERROR(VLOOKUP(K15,'Assumptions'!$A$5:$B$9,2,FALSE),""))</f>
        <v/>
      </c>
      <c r="M15" s="25">
        <f>IF(OR(G15="",I15="",J15=""),"",IFERROR(G15*I15*J15,""))</f>
        <v/>
      </c>
      <c r="N15" s="24">
        <f>IF(OR(M15="",L15=""),"",IFERROR(M15*L15,""))</f>
        <v/>
      </c>
      <c r="O15" s="26" t="n"/>
      <c r="P15" s="24">
        <f>IF(OR(G15="",I15="",O15=""),"",IFERROR(G15*I15*O15,""))</f>
        <v/>
      </c>
      <c r="Q15" s="26" t="n"/>
      <c r="R15" s="24">
        <f>IF(OR(N15="",P15="",Q15="",I15=""),"",IFERROR(N15+P15+(Q15*I15),""))</f>
        <v/>
      </c>
      <c r="S15" s="27" t="n"/>
      <c r="T15" s="20" t="n"/>
      <c r="U15" s="20" t="n"/>
      <c r="V15" s="24">
        <f>IF(OR(R15="",S15="",U15=""),"",IF(U15="Exclude","",IFERROR(R15*(1+S15),"")))</f>
        <v/>
      </c>
      <c r="W15" s="24">
        <f>IF(OR(V15="",I15="",I15=0),"",IFERROR(V15/I15,""))</f>
        <v/>
      </c>
      <c r="X15" s="9">
        <f>IF(COUNTA(A15:K15,O15,Q15,S15:U15)=0,"",IFERROR(IF(OR(A15="",B15="",C15="",D15="",E15="",F15="",G15="",H15="",I15="",J15="",K15="",O15="",Q15="",S15="",T15="",U15=""),"Check missing input",IF(L15="","Check technician rate",IF(OR(G15&lt;1,G15&gt;'Assumptions'!$B$15,G15&lt;&gt;INT(G15),I15&lt;1,I15&gt;'Assumptions'!$B$16,I15&lt;&gt;INT(I15),J15&lt;=0,J15&gt;'Assumptions'!$B$17,O15&lt;0,O15&gt;'Assumptions'!$B$18,Q15&lt;0,Q15&gt;'Assumptions'!$B$18,S15&lt;0,S15&gt;'Assumptions'!$B$19,E15&lt;'Assumptions'!$B$13,E15&gt;'Assumptions'!$B$14),"Check value",IF(U15="Needs Review","Human review",IF(AND(OR(U15="Include",U15="Alternate"),T15&lt;&gt;"Contractor"),"Confirm responsibility","Ready"))))),"Check value"))</f>
        <v/>
      </c>
    </row>
    <row r="16" ht="22" customHeight="1">
      <c r="A16" s="19" t="n"/>
      <c r="B16" s="19" t="n"/>
      <c r="C16" s="20" t="n"/>
      <c r="D16" s="20" t="n"/>
      <c r="E16" s="21" t="n"/>
      <c r="F16" s="19" t="n"/>
      <c r="G16" s="22" t="n"/>
      <c r="H16" s="20" t="n"/>
      <c r="I16" s="22" t="n"/>
      <c r="J16" s="23" t="n"/>
      <c r="K16" s="20" t="n"/>
      <c r="L16" s="28">
        <f>IF(K16="","",IFERROR(VLOOKUP(K16,'Assumptions'!$A$5:$B$9,2,FALSE),""))</f>
        <v/>
      </c>
      <c r="M16" s="29">
        <f>IF(OR(G16="",I16="",J16=""),"",IFERROR(G16*I16*J16,""))</f>
        <v/>
      </c>
      <c r="N16" s="28">
        <f>IF(OR(M16="",L16=""),"",IFERROR(M16*L16,""))</f>
        <v/>
      </c>
      <c r="O16" s="26" t="n"/>
      <c r="P16" s="28">
        <f>IF(OR(G16="",I16="",O16=""),"",IFERROR(G16*I16*O16,""))</f>
        <v/>
      </c>
      <c r="Q16" s="26" t="n"/>
      <c r="R16" s="28">
        <f>IF(OR(N16="",P16="",Q16="",I16=""),"",IFERROR(N16+P16+(Q16*I16),""))</f>
        <v/>
      </c>
      <c r="S16" s="27" t="n"/>
      <c r="T16" s="20" t="n"/>
      <c r="U16" s="20" t="n"/>
      <c r="V16" s="28">
        <f>IF(OR(R16="",S16="",U16=""),"",IF(U16="Exclude","",IFERROR(R16*(1+S16),"")))</f>
        <v/>
      </c>
      <c r="W16" s="28">
        <f>IF(OR(V16="",I16="",I16=0),"",IFERROR(V16/I16,""))</f>
        <v/>
      </c>
      <c r="X16" s="13">
        <f>IF(COUNTA(A16:K16,O16,Q16,S16:U16)=0,"",IFERROR(IF(OR(A16="",B16="",C16="",D16="",E16="",F16="",G16="",H16="",I16="",J16="",K16="",O16="",Q16="",S16="",T16="",U16=""),"Check missing input",IF(L16="","Check technician rate",IF(OR(G16&lt;1,G16&gt;'Assumptions'!$B$15,G16&lt;&gt;INT(G16),I16&lt;1,I16&gt;'Assumptions'!$B$16,I16&lt;&gt;INT(I16),J16&lt;=0,J16&gt;'Assumptions'!$B$17,O16&lt;0,O16&gt;'Assumptions'!$B$18,Q16&lt;0,Q16&gt;'Assumptions'!$B$18,S16&lt;0,S16&gt;'Assumptions'!$B$19,E16&lt;'Assumptions'!$B$13,E16&gt;'Assumptions'!$B$14),"Check value",IF(U16="Needs Review","Human review",IF(AND(OR(U16="Include",U16="Alternate"),T16&lt;&gt;"Contractor"),"Confirm responsibility","Ready"))))),"Check value"))</f>
        <v/>
      </c>
    </row>
    <row r="17" ht="22" customHeight="1">
      <c r="A17" s="19" t="n"/>
      <c r="B17" s="19" t="n"/>
      <c r="C17" s="20" t="n"/>
      <c r="D17" s="20" t="n"/>
      <c r="E17" s="21" t="n"/>
      <c r="F17" s="19" t="n"/>
      <c r="G17" s="22" t="n"/>
      <c r="H17" s="20" t="n"/>
      <c r="I17" s="22" t="n"/>
      <c r="J17" s="23" t="n"/>
      <c r="K17" s="20" t="n"/>
      <c r="L17" s="24">
        <f>IF(K17="","",IFERROR(VLOOKUP(K17,'Assumptions'!$A$5:$B$9,2,FALSE),""))</f>
        <v/>
      </c>
      <c r="M17" s="25">
        <f>IF(OR(G17="",I17="",J17=""),"",IFERROR(G17*I17*J17,""))</f>
        <v/>
      </c>
      <c r="N17" s="24">
        <f>IF(OR(M17="",L17=""),"",IFERROR(M17*L17,""))</f>
        <v/>
      </c>
      <c r="O17" s="26" t="n"/>
      <c r="P17" s="24">
        <f>IF(OR(G17="",I17="",O17=""),"",IFERROR(G17*I17*O17,""))</f>
        <v/>
      </c>
      <c r="Q17" s="26" t="n"/>
      <c r="R17" s="24">
        <f>IF(OR(N17="",P17="",Q17="",I17=""),"",IFERROR(N17+P17+(Q17*I17),""))</f>
        <v/>
      </c>
      <c r="S17" s="27" t="n"/>
      <c r="T17" s="20" t="n"/>
      <c r="U17" s="20" t="n"/>
      <c r="V17" s="24">
        <f>IF(OR(R17="",S17="",U17=""),"",IF(U17="Exclude","",IFERROR(R17*(1+S17),"")))</f>
        <v/>
      </c>
      <c r="W17" s="24">
        <f>IF(OR(V17="",I17="",I17=0),"",IFERROR(V17/I17,""))</f>
        <v/>
      </c>
      <c r="X17" s="9">
        <f>IF(COUNTA(A17:K17,O17,Q17,S17:U17)=0,"",IFERROR(IF(OR(A17="",B17="",C17="",D17="",E17="",F17="",G17="",H17="",I17="",J17="",K17="",O17="",Q17="",S17="",T17="",U17=""),"Check missing input",IF(L17="","Check technician rate",IF(OR(G17&lt;1,G17&gt;'Assumptions'!$B$15,G17&lt;&gt;INT(G17),I17&lt;1,I17&gt;'Assumptions'!$B$16,I17&lt;&gt;INT(I17),J17&lt;=0,J17&gt;'Assumptions'!$B$17,O17&lt;0,O17&gt;'Assumptions'!$B$18,Q17&lt;0,Q17&gt;'Assumptions'!$B$18,S17&lt;0,S17&gt;'Assumptions'!$B$19,E17&lt;'Assumptions'!$B$13,E17&gt;'Assumptions'!$B$14),"Check value",IF(U17="Needs Review","Human review",IF(AND(OR(U17="Include",U17="Alternate"),T17&lt;&gt;"Contractor"),"Confirm responsibility","Ready"))))),"Check value"))</f>
        <v/>
      </c>
    </row>
    <row r="18" ht="22" customHeight="1">
      <c r="A18" s="19" t="n"/>
      <c r="B18" s="19" t="n"/>
      <c r="C18" s="20" t="n"/>
      <c r="D18" s="20" t="n"/>
      <c r="E18" s="21" t="n"/>
      <c r="F18" s="19" t="n"/>
      <c r="G18" s="22" t="n"/>
      <c r="H18" s="20" t="n"/>
      <c r="I18" s="22" t="n"/>
      <c r="J18" s="23" t="n"/>
      <c r="K18" s="20" t="n"/>
      <c r="L18" s="28">
        <f>IF(K18="","",IFERROR(VLOOKUP(K18,'Assumptions'!$A$5:$B$9,2,FALSE),""))</f>
        <v/>
      </c>
      <c r="M18" s="29">
        <f>IF(OR(G18="",I18="",J18=""),"",IFERROR(G18*I18*J18,""))</f>
        <v/>
      </c>
      <c r="N18" s="28">
        <f>IF(OR(M18="",L18=""),"",IFERROR(M18*L18,""))</f>
        <v/>
      </c>
      <c r="O18" s="26" t="n"/>
      <c r="P18" s="28">
        <f>IF(OR(G18="",I18="",O18=""),"",IFERROR(G18*I18*O18,""))</f>
        <v/>
      </c>
      <c r="Q18" s="26" t="n"/>
      <c r="R18" s="28">
        <f>IF(OR(N18="",P18="",Q18="",I18=""),"",IFERROR(N18+P18+(Q18*I18),""))</f>
        <v/>
      </c>
      <c r="S18" s="27" t="n"/>
      <c r="T18" s="20" t="n"/>
      <c r="U18" s="20" t="n"/>
      <c r="V18" s="28">
        <f>IF(OR(R18="",S18="",U18=""),"",IF(U18="Exclude","",IFERROR(R18*(1+S18),"")))</f>
        <v/>
      </c>
      <c r="W18" s="28">
        <f>IF(OR(V18="",I18="",I18=0),"",IFERROR(V18/I18,""))</f>
        <v/>
      </c>
      <c r="X18" s="13">
        <f>IF(COUNTA(A18:K18,O18,Q18,S18:U18)=0,"",IFERROR(IF(OR(A18="",B18="",C18="",D18="",E18="",F18="",G18="",H18="",I18="",J18="",K18="",O18="",Q18="",S18="",T18="",U18=""),"Check missing input",IF(L18="","Check technician rate",IF(OR(G18&lt;1,G18&gt;'Assumptions'!$B$15,G18&lt;&gt;INT(G18),I18&lt;1,I18&gt;'Assumptions'!$B$16,I18&lt;&gt;INT(I18),J18&lt;=0,J18&gt;'Assumptions'!$B$17,O18&lt;0,O18&gt;'Assumptions'!$B$18,Q18&lt;0,Q18&gt;'Assumptions'!$B$18,S18&lt;0,S18&gt;'Assumptions'!$B$19,E18&lt;'Assumptions'!$B$13,E18&gt;'Assumptions'!$B$14),"Check value",IF(U18="Needs Review","Human review",IF(AND(OR(U18="Include",U18="Alternate"),T18&lt;&gt;"Contractor"),"Confirm responsibility","Ready"))))),"Check value"))</f>
        <v/>
      </c>
    </row>
    <row r="19" ht="22" customHeight="1">
      <c r="A19" s="19" t="n"/>
      <c r="B19" s="19" t="n"/>
      <c r="C19" s="20" t="n"/>
      <c r="D19" s="20" t="n"/>
      <c r="E19" s="21" t="n"/>
      <c r="F19" s="19" t="n"/>
      <c r="G19" s="22" t="n"/>
      <c r="H19" s="20" t="n"/>
      <c r="I19" s="22" t="n"/>
      <c r="J19" s="23" t="n"/>
      <c r="K19" s="20" t="n"/>
      <c r="L19" s="24">
        <f>IF(K19="","",IFERROR(VLOOKUP(K19,'Assumptions'!$A$5:$B$9,2,FALSE),""))</f>
        <v/>
      </c>
      <c r="M19" s="25">
        <f>IF(OR(G19="",I19="",J19=""),"",IFERROR(G19*I19*J19,""))</f>
        <v/>
      </c>
      <c r="N19" s="24">
        <f>IF(OR(M19="",L19=""),"",IFERROR(M19*L19,""))</f>
        <v/>
      </c>
      <c r="O19" s="26" t="n"/>
      <c r="P19" s="24">
        <f>IF(OR(G19="",I19="",O19=""),"",IFERROR(G19*I19*O19,""))</f>
        <v/>
      </c>
      <c r="Q19" s="26" t="n"/>
      <c r="R19" s="24">
        <f>IF(OR(N19="",P19="",Q19="",I19=""),"",IFERROR(N19+P19+(Q19*I19),""))</f>
        <v/>
      </c>
      <c r="S19" s="27" t="n"/>
      <c r="T19" s="20" t="n"/>
      <c r="U19" s="20" t="n"/>
      <c r="V19" s="24">
        <f>IF(OR(R19="",S19="",U19=""),"",IF(U19="Exclude","",IFERROR(R19*(1+S19),"")))</f>
        <v/>
      </c>
      <c r="W19" s="24">
        <f>IF(OR(V19="",I19="",I19=0),"",IFERROR(V19/I19,""))</f>
        <v/>
      </c>
      <c r="X19" s="9">
        <f>IF(COUNTA(A19:K19,O19,Q19,S19:U19)=0,"",IFERROR(IF(OR(A19="",B19="",C19="",D19="",E19="",F19="",G19="",H19="",I19="",J19="",K19="",O19="",Q19="",S19="",T19="",U19=""),"Check missing input",IF(L19="","Check technician rate",IF(OR(G19&lt;1,G19&gt;'Assumptions'!$B$15,G19&lt;&gt;INT(G19),I19&lt;1,I19&gt;'Assumptions'!$B$16,I19&lt;&gt;INT(I19),J19&lt;=0,J19&gt;'Assumptions'!$B$17,O19&lt;0,O19&gt;'Assumptions'!$B$18,Q19&lt;0,Q19&gt;'Assumptions'!$B$18,S19&lt;0,S19&gt;'Assumptions'!$B$19,E19&lt;'Assumptions'!$B$13,E19&gt;'Assumptions'!$B$14),"Check value",IF(U19="Needs Review","Human review",IF(AND(OR(U19="Include",U19="Alternate"),T19&lt;&gt;"Contractor"),"Confirm responsibility","Ready"))))),"Check value"))</f>
        <v/>
      </c>
    </row>
    <row r="20" ht="22" customHeight="1">
      <c r="A20" s="19" t="n"/>
      <c r="B20" s="19" t="n"/>
      <c r="C20" s="20" t="n"/>
      <c r="D20" s="20" t="n"/>
      <c r="E20" s="21" t="n"/>
      <c r="F20" s="19" t="n"/>
      <c r="G20" s="22" t="n"/>
      <c r="H20" s="20" t="n"/>
      <c r="I20" s="22" t="n"/>
      <c r="J20" s="23" t="n"/>
      <c r="K20" s="20" t="n"/>
      <c r="L20" s="28">
        <f>IF(K20="","",IFERROR(VLOOKUP(K20,'Assumptions'!$A$5:$B$9,2,FALSE),""))</f>
        <v/>
      </c>
      <c r="M20" s="29">
        <f>IF(OR(G20="",I20="",J20=""),"",IFERROR(G20*I20*J20,""))</f>
        <v/>
      </c>
      <c r="N20" s="28">
        <f>IF(OR(M20="",L20=""),"",IFERROR(M20*L20,""))</f>
        <v/>
      </c>
      <c r="O20" s="26" t="n"/>
      <c r="P20" s="28">
        <f>IF(OR(G20="",I20="",O20=""),"",IFERROR(G20*I20*O20,""))</f>
        <v/>
      </c>
      <c r="Q20" s="26" t="n"/>
      <c r="R20" s="28">
        <f>IF(OR(N20="",P20="",Q20="",I20=""),"",IFERROR(N20+P20+(Q20*I20),""))</f>
        <v/>
      </c>
      <c r="S20" s="27" t="n"/>
      <c r="T20" s="20" t="n"/>
      <c r="U20" s="20" t="n"/>
      <c r="V20" s="28">
        <f>IF(OR(R20="",S20="",U20=""),"",IF(U20="Exclude","",IFERROR(R20*(1+S20),"")))</f>
        <v/>
      </c>
      <c r="W20" s="28">
        <f>IF(OR(V20="",I20="",I20=0),"",IFERROR(V20/I20,""))</f>
        <v/>
      </c>
      <c r="X20" s="13">
        <f>IF(COUNTA(A20:K20,O20,Q20,S20:U20)=0,"",IFERROR(IF(OR(A20="",B20="",C20="",D20="",E20="",F20="",G20="",H20="",I20="",J20="",K20="",O20="",Q20="",S20="",T20="",U20=""),"Check missing input",IF(L20="","Check technician rate",IF(OR(G20&lt;1,G20&gt;'Assumptions'!$B$15,G20&lt;&gt;INT(G20),I20&lt;1,I20&gt;'Assumptions'!$B$16,I20&lt;&gt;INT(I20),J20&lt;=0,J20&gt;'Assumptions'!$B$17,O20&lt;0,O20&gt;'Assumptions'!$B$18,Q20&lt;0,Q20&gt;'Assumptions'!$B$18,S20&lt;0,S20&gt;'Assumptions'!$B$19,E20&lt;'Assumptions'!$B$13,E20&gt;'Assumptions'!$B$14),"Check value",IF(U20="Needs Review","Human review",IF(AND(OR(U20="Include",U20="Alternate"),T20&lt;&gt;"Contractor"),"Confirm responsibility","Ready"))))),"Check value"))</f>
        <v/>
      </c>
    </row>
    <row r="21" ht="22" customHeight="1">
      <c r="A21" s="19" t="n"/>
      <c r="B21" s="19" t="n"/>
      <c r="C21" s="20" t="n"/>
      <c r="D21" s="20" t="n"/>
      <c r="E21" s="21" t="n"/>
      <c r="F21" s="19" t="n"/>
      <c r="G21" s="22" t="n"/>
      <c r="H21" s="20" t="n"/>
      <c r="I21" s="22" t="n"/>
      <c r="J21" s="23" t="n"/>
      <c r="K21" s="20" t="n"/>
      <c r="L21" s="24">
        <f>IF(K21="","",IFERROR(VLOOKUP(K21,'Assumptions'!$A$5:$B$9,2,FALSE),""))</f>
        <v/>
      </c>
      <c r="M21" s="25">
        <f>IF(OR(G21="",I21="",J21=""),"",IFERROR(G21*I21*J21,""))</f>
        <v/>
      </c>
      <c r="N21" s="24">
        <f>IF(OR(M21="",L21=""),"",IFERROR(M21*L21,""))</f>
        <v/>
      </c>
      <c r="O21" s="26" t="n"/>
      <c r="P21" s="24">
        <f>IF(OR(G21="",I21="",O21=""),"",IFERROR(G21*I21*O21,""))</f>
        <v/>
      </c>
      <c r="Q21" s="26" t="n"/>
      <c r="R21" s="24">
        <f>IF(OR(N21="",P21="",Q21="",I21=""),"",IFERROR(N21+P21+(Q21*I21),""))</f>
        <v/>
      </c>
      <c r="S21" s="27" t="n"/>
      <c r="T21" s="20" t="n"/>
      <c r="U21" s="20" t="n"/>
      <c r="V21" s="24">
        <f>IF(OR(R21="",S21="",U21=""),"",IF(U21="Exclude","",IFERROR(R21*(1+S21),"")))</f>
        <v/>
      </c>
      <c r="W21" s="24">
        <f>IF(OR(V21="",I21="",I21=0),"",IFERROR(V21/I21,""))</f>
        <v/>
      </c>
      <c r="X21" s="9">
        <f>IF(COUNTA(A21:K21,O21,Q21,S21:U21)=0,"",IFERROR(IF(OR(A21="",B21="",C21="",D21="",E21="",F21="",G21="",H21="",I21="",J21="",K21="",O21="",Q21="",S21="",T21="",U21=""),"Check missing input",IF(L21="","Check technician rate",IF(OR(G21&lt;1,G21&gt;'Assumptions'!$B$15,G21&lt;&gt;INT(G21),I21&lt;1,I21&gt;'Assumptions'!$B$16,I21&lt;&gt;INT(I21),J21&lt;=0,J21&gt;'Assumptions'!$B$17,O21&lt;0,O21&gt;'Assumptions'!$B$18,Q21&lt;0,Q21&gt;'Assumptions'!$B$18,S21&lt;0,S21&gt;'Assumptions'!$B$19,E21&lt;'Assumptions'!$B$13,E21&gt;'Assumptions'!$B$14),"Check value",IF(U21="Needs Review","Human review",IF(AND(OR(U21="Include",U21="Alternate"),T21&lt;&gt;"Contractor"),"Confirm responsibility","Ready"))))),"Check value"))</f>
        <v/>
      </c>
    </row>
    <row r="22" ht="22" customHeight="1">
      <c r="A22" s="19" t="n"/>
      <c r="B22" s="19" t="n"/>
      <c r="C22" s="20" t="n"/>
      <c r="D22" s="20" t="n"/>
      <c r="E22" s="21" t="n"/>
      <c r="F22" s="19" t="n"/>
      <c r="G22" s="22" t="n"/>
      <c r="H22" s="20" t="n"/>
      <c r="I22" s="22" t="n"/>
      <c r="J22" s="23" t="n"/>
      <c r="K22" s="20" t="n"/>
      <c r="L22" s="28">
        <f>IF(K22="","",IFERROR(VLOOKUP(K22,'Assumptions'!$A$5:$B$9,2,FALSE),""))</f>
        <v/>
      </c>
      <c r="M22" s="29">
        <f>IF(OR(G22="",I22="",J22=""),"",IFERROR(G22*I22*J22,""))</f>
        <v/>
      </c>
      <c r="N22" s="28">
        <f>IF(OR(M22="",L22=""),"",IFERROR(M22*L22,""))</f>
        <v/>
      </c>
      <c r="O22" s="26" t="n"/>
      <c r="P22" s="28">
        <f>IF(OR(G22="",I22="",O22=""),"",IFERROR(G22*I22*O22,""))</f>
        <v/>
      </c>
      <c r="Q22" s="26" t="n"/>
      <c r="R22" s="28">
        <f>IF(OR(N22="",P22="",Q22="",I22=""),"",IFERROR(N22+P22+(Q22*I22),""))</f>
        <v/>
      </c>
      <c r="S22" s="27" t="n"/>
      <c r="T22" s="20" t="n"/>
      <c r="U22" s="20" t="n"/>
      <c r="V22" s="28">
        <f>IF(OR(R22="",S22="",U22=""),"",IF(U22="Exclude","",IFERROR(R22*(1+S22),"")))</f>
        <v/>
      </c>
      <c r="W22" s="28">
        <f>IF(OR(V22="",I22="",I22=0),"",IFERROR(V22/I22,""))</f>
        <v/>
      </c>
      <c r="X22" s="13">
        <f>IF(COUNTA(A22:K22,O22,Q22,S22:U22)=0,"",IFERROR(IF(OR(A22="",B22="",C22="",D22="",E22="",F22="",G22="",H22="",I22="",J22="",K22="",O22="",Q22="",S22="",T22="",U22=""),"Check missing input",IF(L22="","Check technician rate",IF(OR(G22&lt;1,G22&gt;'Assumptions'!$B$15,G22&lt;&gt;INT(G22),I22&lt;1,I22&gt;'Assumptions'!$B$16,I22&lt;&gt;INT(I22),J22&lt;=0,J22&gt;'Assumptions'!$B$17,O22&lt;0,O22&gt;'Assumptions'!$B$18,Q22&lt;0,Q22&gt;'Assumptions'!$B$18,S22&lt;0,S22&gt;'Assumptions'!$B$19,E22&lt;'Assumptions'!$B$13,E22&gt;'Assumptions'!$B$14),"Check value",IF(U22="Needs Review","Human review",IF(AND(OR(U22="Include",U22="Alternate"),T22&lt;&gt;"Contractor"),"Confirm responsibility","Ready"))))),"Check value"))</f>
        <v/>
      </c>
    </row>
    <row r="23" ht="22" customHeight="1">
      <c r="A23" s="19" t="n"/>
      <c r="B23" s="19" t="n"/>
      <c r="C23" s="20" t="n"/>
      <c r="D23" s="20" t="n"/>
      <c r="E23" s="21" t="n"/>
      <c r="F23" s="19" t="n"/>
      <c r="G23" s="22" t="n"/>
      <c r="H23" s="20" t="n"/>
      <c r="I23" s="22" t="n"/>
      <c r="J23" s="23" t="n"/>
      <c r="K23" s="20" t="n"/>
      <c r="L23" s="24">
        <f>IF(K23="","",IFERROR(VLOOKUP(K23,'Assumptions'!$A$5:$B$9,2,FALSE),""))</f>
        <v/>
      </c>
      <c r="M23" s="25">
        <f>IF(OR(G23="",I23="",J23=""),"",IFERROR(G23*I23*J23,""))</f>
        <v/>
      </c>
      <c r="N23" s="24">
        <f>IF(OR(M23="",L23=""),"",IFERROR(M23*L23,""))</f>
        <v/>
      </c>
      <c r="O23" s="26" t="n"/>
      <c r="P23" s="24">
        <f>IF(OR(G23="",I23="",O23=""),"",IFERROR(G23*I23*O23,""))</f>
        <v/>
      </c>
      <c r="Q23" s="26" t="n"/>
      <c r="R23" s="24">
        <f>IF(OR(N23="",P23="",Q23="",I23=""),"",IFERROR(N23+P23+(Q23*I23),""))</f>
        <v/>
      </c>
      <c r="S23" s="27" t="n"/>
      <c r="T23" s="20" t="n"/>
      <c r="U23" s="20" t="n"/>
      <c r="V23" s="24">
        <f>IF(OR(R23="",S23="",U23=""),"",IF(U23="Exclude","",IFERROR(R23*(1+S23),"")))</f>
        <v/>
      </c>
      <c r="W23" s="24">
        <f>IF(OR(V23="",I23="",I23=0),"",IFERROR(V23/I23,""))</f>
        <v/>
      </c>
      <c r="X23" s="9">
        <f>IF(COUNTA(A23:K23,O23,Q23,S23:U23)=0,"",IFERROR(IF(OR(A23="",B23="",C23="",D23="",E23="",F23="",G23="",H23="",I23="",J23="",K23="",O23="",Q23="",S23="",T23="",U23=""),"Check missing input",IF(L23="","Check technician rate",IF(OR(G23&lt;1,G23&gt;'Assumptions'!$B$15,G23&lt;&gt;INT(G23),I23&lt;1,I23&gt;'Assumptions'!$B$16,I23&lt;&gt;INT(I23),J23&lt;=0,J23&gt;'Assumptions'!$B$17,O23&lt;0,O23&gt;'Assumptions'!$B$18,Q23&lt;0,Q23&gt;'Assumptions'!$B$18,S23&lt;0,S23&gt;'Assumptions'!$B$19,E23&lt;'Assumptions'!$B$13,E23&gt;'Assumptions'!$B$14),"Check value",IF(U23="Needs Review","Human review",IF(AND(OR(U23="Include",U23="Alternate"),T23&lt;&gt;"Contractor"),"Confirm responsibility","Ready"))))),"Check value"))</f>
        <v/>
      </c>
    </row>
    <row r="24" ht="22" customHeight="1">
      <c r="A24" s="19" t="n"/>
      <c r="B24" s="19" t="n"/>
      <c r="C24" s="20" t="n"/>
      <c r="D24" s="20" t="n"/>
      <c r="E24" s="21" t="n"/>
      <c r="F24" s="19" t="n"/>
      <c r="G24" s="22" t="n"/>
      <c r="H24" s="20" t="n"/>
      <c r="I24" s="22" t="n"/>
      <c r="J24" s="23" t="n"/>
      <c r="K24" s="20" t="n"/>
      <c r="L24" s="28">
        <f>IF(K24="","",IFERROR(VLOOKUP(K24,'Assumptions'!$A$5:$B$9,2,FALSE),""))</f>
        <v/>
      </c>
      <c r="M24" s="29">
        <f>IF(OR(G24="",I24="",J24=""),"",IFERROR(G24*I24*J24,""))</f>
        <v/>
      </c>
      <c r="N24" s="28">
        <f>IF(OR(M24="",L24=""),"",IFERROR(M24*L24,""))</f>
        <v/>
      </c>
      <c r="O24" s="26" t="n"/>
      <c r="P24" s="28">
        <f>IF(OR(G24="",I24="",O24=""),"",IFERROR(G24*I24*O24,""))</f>
        <v/>
      </c>
      <c r="Q24" s="26" t="n"/>
      <c r="R24" s="28">
        <f>IF(OR(N24="",P24="",Q24="",I24=""),"",IFERROR(N24+P24+(Q24*I24),""))</f>
        <v/>
      </c>
      <c r="S24" s="27" t="n"/>
      <c r="T24" s="20" t="n"/>
      <c r="U24" s="20" t="n"/>
      <c r="V24" s="28">
        <f>IF(OR(R24="",S24="",U24=""),"",IF(U24="Exclude","",IFERROR(R24*(1+S24),"")))</f>
        <v/>
      </c>
      <c r="W24" s="28">
        <f>IF(OR(V24="",I24="",I24=0),"",IFERROR(V24/I24,""))</f>
        <v/>
      </c>
      <c r="X24" s="13">
        <f>IF(COUNTA(A24:K24,O24,Q24,S24:U24)=0,"",IFERROR(IF(OR(A24="",B24="",C24="",D24="",E24="",F24="",G24="",H24="",I24="",J24="",K24="",O24="",Q24="",S24="",T24="",U24=""),"Check missing input",IF(L24="","Check technician rate",IF(OR(G24&lt;1,G24&gt;'Assumptions'!$B$15,G24&lt;&gt;INT(G24),I24&lt;1,I24&gt;'Assumptions'!$B$16,I24&lt;&gt;INT(I24),J24&lt;=0,J24&gt;'Assumptions'!$B$17,O24&lt;0,O24&gt;'Assumptions'!$B$18,Q24&lt;0,Q24&gt;'Assumptions'!$B$18,S24&lt;0,S24&gt;'Assumptions'!$B$19,E24&lt;'Assumptions'!$B$13,E24&gt;'Assumptions'!$B$14),"Check value",IF(U24="Needs Review","Human review",IF(AND(OR(U24="Include",U24="Alternate"),T24&lt;&gt;"Contractor"),"Confirm responsibility","Ready"))))),"Check value"))</f>
        <v/>
      </c>
    </row>
    <row r="25" ht="22" customHeight="1">
      <c r="A25" s="19" t="n"/>
      <c r="B25" s="19" t="n"/>
      <c r="C25" s="20" t="n"/>
      <c r="D25" s="20" t="n"/>
      <c r="E25" s="21" t="n"/>
      <c r="F25" s="19" t="n"/>
      <c r="G25" s="22" t="n"/>
      <c r="H25" s="20" t="n"/>
      <c r="I25" s="22" t="n"/>
      <c r="J25" s="23" t="n"/>
      <c r="K25" s="20" t="n"/>
      <c r="L25" s="24">
        <f>IF(K25="","",IFERROR(VLOOKUP(K25,'Assumptions'!$A$5:$B$9,2,FALSE),""))</f>
        <v/>
      </c>
      <c r="M25" s="25">
        <f>IF(OR(G25="",I25="",J25=""),"",IFERROR(G25*I25*J25,""))</f>
        <v/>
      </c>
      <c r="N25" s="24">
        <f>IF(OR(M25="",L25=""),"",IFERROR(M25*L25,""))</f>
        <v/>
      </c>
      <c r="O25" s="26" t="n"/>
      <c r="P25" s="24">
        <f>IF(OR(G25="",I25="",O25=""),"",IFERROR(G25*I25*O25,""))</f>
        <v/>
      </c>
      <c r="Q25" s="26" t="n"/>
      <c r="R25" s="24">
        <f>IF(OR(N25="",P25="",Q25="",I25=""),"",IFERROR(N25+P25+(Q25*I25),""))</f>
        <v/>
      </c>
      <c r="S25" s="27" t="n"/>
      <c r="T25" s="20" t="n"/>
      <c r="U25" s="20" t="n"/>
      <c r="V25" s="24">
        <f>IF(OR(R25="",S25="",U25=""),"",IF(U25="Exclude","",IFERROR(R25*(1+S25),"")))</f>
        <v/>
      </c>
      <c r="W25" s="24">
        <f>IF(OR(V25="",I25="",I25=0),"",IFERROR(V25/I25,""))</f>
        <v/>
      </c>
      <c r="X25" s="9">
        <f>IF(COUNTA(A25:K25,O25,Q25,S25:U25)=0,"",IFERROR(IF(OR(A25="",B25="",C25="",D25="",E25="",F25="",G25="",H25="",I25="",J25="",K25="",O25="",Q25="",S25="",T25="",U25=""),"Check missing input",IF(L25="","Check technician rate",IF(OR(G25&lt;1,G25&gt;'Assumptions'!$B$15,G25&lt;&gt;INT(G25),I25&lt;1,I25&gt;'Assumptions'!$B$16,I25&lt;&gt;INT(I25),J25&lt;=0,J25&gt;'Assumptions'!$B$17,O25&lt;0,O25&gt;'Assumptions'!$B$18,Q25&lt;0,Q25&gt;'Assumptions'!$B$18,S25&lt;0,S25&gt;'Assumptions'!$B$19,E25&lt;'Assumptions'!$B$13,E25&gt;'Assumptions'!$B$14),"Check value",IF(U25="Needs Review","Human review",IF(AND(OR(U25="Include",U25="Alternate"),T25&lt;&gt;"Contractor"),"Confirm responsibility","Ready"))))),"Check value"))</f>
        <v/>
      </c>
    </row>
    <row r="26" ht="22" customHeight="1">
      <c r="A26" s="19" t="n"/>
      <c r="B26" s="19" t="n"/>
      <c r="C26" s="20" t="n"/>
      <c r="D26" s="20" t="n"/>
      <c r="E26" s="21" t="n"/>
      <c r="F26" s="19" t="n"/>
      <c r="G26" s="22" t="n"/>
      <c r="H26" s="20" t="n"/>
      <c r="I26" s="22" t="n"/>
      <c r="J26" s="23" t="n"/>
      <c r="K26" s="20" t="n"/>
      <c r="L26" s="28">
        <f>IF(K26="","",IFERROR(VLOOKUP(K26,'Assumptions'!$A$5:$B$9,2,FALSE),""))</f>
        <v/>
      </c>
      <c r="M26" s="29">
        <f>IF(OR(G26="",I26="",J26=""),"",IFERROR(G26*I26*J26,""))</f>
        <v/>
      </c>
      <c r="N26" s="28">
        <f>IF(OR(M26="",L26=""),"",IFERROR(M26*L26,""))</f>
        <v/>
      </c>
      <c r="O26" s="26" t="n"/>
      <c r="P26" s="28">
        <f>IF(OR(G26="",I26="",O26=""),"",IFERROR(G26*I26*O26,""))</f>
        <v/>
      </c>
      <c r="Q26" s="26" t="n"/>
      <c r="R26" s="28">
        <f>IF(OR(N26="",P26="",Q26="",I26=""),"",IFERROR(N26+P26+(Q26*I26),""))</f>
        <v/>
      </c>
      <c r="S26" s="27" t="n"/>
      <c r="T26" s="20" t="n"/>
      <c r="U26" s="20" t="n"/>
      <c r="V26" s="28">
        <f>IF(OR(R26="",S26="",U26=""),"",IF(U26="Exclude","",IFERROR(R26*(1+S26),"")))</f>
        <v/>
      </c>
      <c r="W26" s="28">
        <f>IF(OR(V26="",I26="",I26=0),"",IFERROR(V26/I26,""))</f>
        <v/>
      </c>
      <c r="X26" s="13">
        <f>IF(COUNTA(A26:K26,O26,Q26,S26:U26)=0,"",IFERROR(IF(OR(A26="",B26="",C26="",D26="",E26="",F26="",G26="",H26="",I26="",J26="",K26="",O26="",Q26="",S26="",T26="",U26=""),"Check missing input",IF(L26="","Check technician rate",IF(OR(G26&lt;1,G26&gt;'Assumptions'!$B$15,G26&lt;&gt;INT(G26),I26&lt;1,I26&gt;'Assumptions'!$B$16,I26&lt;&gt;INT(I26),J26&lt;=0,J26&gt;'Assumptions'!$B$17,O26&lt;0,O26&gt;'Assumptions'!$B$18,Q26&lt;0,Q26&gt;'Assumptions'!$B$18,S26&lt;0,S26&gt;'Assumptions'!$B$19,E26&lt;'Assumptions'!$B$13,E26&gt;'Assumptions'!$B$14),"Check value",IF(U26="Needs Review","Human review",IF(AND(OR(U26="Include",U26="Alternate"),T26&lt;&gt;"Contractor"),"Confirm responsibility","Ready"))))),"Check value"))</f>
        <v/>
      </c>
    </row>
    <row r="27" ht="22" customHeight="1">
      <c r="A27" s="19" t="n"/>
      <c r="B27" s="19" t="n"/>
      <c r="C27" s="20" t="n"/>
      <c r="D27" s="20" t="n"/>
      <c r="E27" s="21" t="n"/>
      <c r="F27" s="19" t="n"/>
      <c r="G27" s="22" t="n"/>
      <c r="H27" s="20" t="n"/>
      <c r="I27" s="22" t="n"/>
      <c r="J27" s="23" t="n"/>
      <c r="K27" s="20" t="n"/>
      <c r="L27" s="24">
        <f>IF(K27="","",IFERROR(VLOOKUP(K27,'Assumptions'!$A$5:$B$9,2,FALSE),""))</f>
        <v/>
      </c>
      <c r="M27" s="25">
        <f>IF(OR(G27="",I27="",J27=""),"",IFERROR(G27*I27*J27,""))</f>
        <v/>
      </c>
      <c r="N27" s="24">
        <f>IF(OR(M27="",L27=""),"",IFERROR(M27*L27,""))</f>
        <v/>
      </c>
      <c r="O27" s="26" t="n"/>
      <c r="P27" s="24">
        <f>IF(OR(G27="",I27="",O27=""),"",IFERROR(G27*I27*O27,""))</f>
        <v/>
      </c>
      <c r="Q27" s="26" t="n"/>
      <c r="R27" s="24">
        <f>IF(OR(N27="",P27="",Q27="",I27=""),"",IFERROR(N27+P27+(Q27*I27),""))</f>
        <v/>
      </c>
      <c r="S27" s="27" t="n"/>
      <c r="T27" s="20" t="n"/>
      <c r="U27" s="20" t="n"/>
      <c r="V27" s="24">
        <f>IF(OR(R27="",S27="",U27=""),"",IF(U27="Exclude","",IFERROR(R27*(1+S27),"")))</f>
        <v/>
      </c>
      <c r="W27" s="24">
        <f>IF(OR(V27="",I27="",I27=0),"",IFERROR(V27/I27,""))</f>
        <v/>
      </c>
      <c r="X27" s="9">
        <f>IF(COUNTA(A27:K27,O27,Q27,S27:U27)=0,"",IFERROR(IF(OR(A27="",B27="",C27="",D27="",E27="",F27="",G27="",H27="",I27="",J27="",K27="",O27="",Q27="",S27="",T27="",U27=""),"Check missing input",IF(L27="","Check technician rate",IF(OR(G27&lt;1,G27&gt;'Assumptions'!$B$15,G27&lt;&gt;INT(G27),I27&lt;1,I27&gt;'Assumptions'!$B$16,I27&lt;&gt;INT(I27),J27&lt;=0,J27&gt;'Assumptions'!$B$17,O27&lt;0,O27&gt;'Assumptions'!$B$18,Q27&lt;0,Q27&gt;'Assumptions'!$B$18,S27&lt;0,S27&gt;'Assumptions'!$B$19,E27&lt;'Assumptions'!$B$13,E27&gt;'Assumptions'!$B$14),"Check value",IF(U27="Needs Review","Human review",IF(AND(OR(U27="Include",U27="Alternate"),T27&lt;&gt;"Contractor"),"Confirm responsibility","Ready"))))),"Check value"))</f>
        <v/>
      </c>
    </row>
    <row r="28" ht="22" customHeight="1">
      <c r="A28" s="19" t="n"/>
      <c r="B28" s="19" t="n"/>
      <c r="C28" s="20" t="n"/>
      <c r="D28" s="20" t="n"/>
      <c r="E28" s="21" t="n"/>
      <c r="F28" s="19" t="n"/>
      <c r="G28" s="22" t="n"/>
      <c r="H28" s="20" t="n"/>
      <c r="I28" s="22" t="n"/>
      <c r="J28" s="23" t="n"/>
      <c r="K28" s="20" t="n"/>
      <c r="L28" s="28">
        <f>IF(K28="","",IFERROR(VLOOKUP(K28,'Assumptions'!$A$5:$B$9,2,FALSE),""))</f>
        <v/>
      </c>
      <c r="M28" s="29">
        <f>IF(OR(G28="",I28="",J28=""),"",IFERROR(G28*I28*J28,""))</f>
        <v/>
      </c>
      <c r="N28" s="28">
        <f>IF(OR(M28="",L28=""),"",IFERROR(M28*L28,""))</f>
        <v/>
      </c>
      <c r="O28" s="26" t="n"/>
      <c r="P28" s="28">
        <f>IF(OR(G28="",I28="",O28=""),"",IFERROR(G28*I28*O28,""))</f>
        <v/>
      </c>
      <c r="Q28" s="26" t="n"/>
      <c r="R28" s="28">
        <f>IF(OR(N28="",P28="",Q28="",I28=""),"",IFERROR(N28+P28+(Q28*I28),""))</f>
        <v/>
      </c>
      <c r="S28" s="27" t="n"/>
      <c r="T28" s="20" t="n"/>
      <c r="U28" s="20" t="n"/>
      <c r="V28" s="28">
        <f>IF(OR(R28="",S28="",U28=""),"",IF(U28="Exclude","",IFERROR(R28*(1+S28),"")))</f>
        <v/>
      </c>
      <c r="W28" s="28">
        <f>IF(OR(V28="",I28="",I28=0),"",IFERROR(V28/I28,""))</f>
        <v/>
      </c>
      <c r="X28" s="13">
        <f>IF(COUNTA(A28:K28,O28,Q28,S28:U28)=0,"",IFERROR(IF(OR(A28="",B28="",C28="",D28="",E28="",F28="",G28="",H28="",I28="",J28="",K28="",O28="",Q28="",S28="",T28="",U28=""),"Check missing input",IF(L28="","Check technician rate",IF(OR(G28&lt;1,G28&gt;'Assumptions'!$B$15,G28&lt;&gt;INT(G28),I28&lt;1,I28&gt;'Assumptions'!$B$16,I28&lt;&gt;INT(I28),J28&lt;=0,J28&gt;'Assumptions'!$B$17,O28&lt;0,O28&gt;'Assumptions'!$B$18,Q28&lt;0,Q28&gt;'Assumptions'!$B$18,S28&lt;0,S28&gt;'Assumptions'!$B$19,E28&lt;'Assumptions'!$B$13,E28&gt;'Assumptions'!$B$14),"Check value",IF(U28="Needs Review","Human review",IF(AND(OR(U28="Include",U28="Alternate"),T28&lt;&gt;"Contractor"),"Confirm responsibility","Ready"))))),"Check value"))</f>
        <v/>
      </c>
    </row>
    <row r="29" ht="22" customHeight="1">
      <c r="A29" s="19" t="n"/>
      <c r="B29" s="19" t="n"/>
      <c r="C29" s="20" t="n"/>
      <c r="D29" s="20" t="n"/>
      <c r="E29" s="21" t="n"/>
      <c r="F29" s="19" t="n"/>
      <c r="G29" s="22" t="n"/>
      <c r="H29" s="20" t="n"/>
      <c r="I29" s="22" t="n"/>
      <c r="J29" s="23" t="n"/>
      <c r="K29" s="20" t="n"/>
      <c r="L29" s="24">
        <f>IF(K29="","",IFERROR(VLOOKUP(K29,'Assumptions'!$A$5:$B$9,2,FALSE),""))</f>
        <v/>
      </c>
      <c r="M29" s="25">
        <f>IF(OR(G29="",I29="",J29=""),"",IFERROR(G29*I29*J29,""))</f>
        <v/>
      </c>
      <c r="N29" s="24">
        <f>IF(OR(M29="",L29=""),"",IFERROR(M29*L29,""))</f>
        <v/>
      </c>
      <c r="O29" s="26" t="n"/>
      <c r="P29" s="24">
        <f>IF(OR(G29="",I29="",O29=""),"",IFERROR(G29*I29*O29,""))</f>
        <v/>
      </c>
      <c r="Q29" s="26" t="n"/>
      <c r="R29" s="24">
        <f>IF(OR(N29="",P29="",Q29="",I29=""),"",IFERROR(N29+P29+(Q29*I29),""))</f>
        <v/>
      </c>
      <c r="S29" s="27" t="n"/>
      <c r="T29" s="20" t="n"/>
      <c r="U29" s="20" t="n"/>
      <c r="V29" s="24">
        <f>IF(OR(R29="",S29="",U29=""),"",IF(U29="Exclude","",IFERROR(R29*(1+S29),"")))</f>
        <v/>
      </c>
      <c r="W29" s="24">
        <f>IF(OR(V29="",I29="",I29=0),"",IFERROR(V29/I29,""))</f>
        <v/>
      </c>
      <c r="X29" s="9">
        <f>IF(COUNTA(A29:K29,O29,Q29,S29:U29)=0,"",IFERROR(IF(OR(A29="",B29="",C29="",D29="",E29="",F29="",G29="",H29="",I29="",J29="",K29="",O29="",Q29="",S29="",T29="",U29=""),"Check missing input",IF(L29="","Check technician rate",IF(OR(G29&lt;1,G29&gt;'Assumptions'!$B$15,G29&lt;&gt;INT(G29),I29&lt;1,I29&gt;'Assumptions'!$B$16,I29&lt;&gt;INT(I29),J29&lt;=0,J29&gt;'Assumptions'!$B$17,O29&lt;0,O29&gt;'Assumptions'!$B$18,Q29&lt;0,Q29&gt;'Assumptions'!$B$18,S29&lt;0,S29&gt;'Assumptions'!$B$19,E29&lt;'Assumptions'!$B$13,E29&gt;'Assumptions'!$B$14),"Check value",IF(U29="Needs Review","Human review",IF(AND(OR(U29="Include",U29="Alternate"),T29&lt;&gt;"Contractor"),"Confirm responsibility","Ready"))))),"Check value"))</f>
        <v/>
      </c>
    </row>
    <row r="30" ht="22" customHeight="1">
      <c r="A30" s="19" t="n"/>
      <c r="B30" s="19" t="n"/>
      <c r="C30" s="20" t="n"/>
      <c r="D30" s="20" t="n"/>
      <c r="E30" s="21" t="n"/>
      <c r="F30" s="19" t="n"/>
      <c r="G30" s="22" t="n"/>
      <c r="H30" s="20" t="n"/>
      <c r="I30" s="22" t="n"/>
      <c r="J30" s="23" t="n"/>
      <c r="K30" s="20" t="n"/>
      <c r="L30" s="28">
        <f>IF(K30="","",IFERROR(VLOOKUP(K30,'Assumptions'!$A$5:$B$9,2,FALSE),""))</f>
        <v/>
      </c>
      <c r="M30" s="29">
        <f>IF(OR(G30="",I30="",J30=""),"",IFERROR(G30*I30*J30,""))</f>
        <v/>
      </c>
      <c r="N30" s="28">
        <f>IF(OR(M30="",L30=""),"",IFERROR(M30*L30,""))</f>
        <v/>
      </c>
      <c r="O30" s="26" t="n"/>
      <c r="P30" s="28">
        <f>IF(OR(G30="",I30="",O30=""),"",IFERROR(G30*I30*O30,""))</f>
        <v/>
      </c>
      <c r="Q30" s="26" t="n"/>
      <c r="R30" s="28">
        <f>IF(OR(N30="",P30="",Q30="",I30=""),"",IFERROR(N30+P30+(Q30*I30),""))</f>
        <v/>
      </c>
      <c r="S30" s="27" t="n"/>
      <c r="T30" s="20" t="n"/>
      <c r="U30" s="20" t="n"/>
      <c r="V30" s="28">
        <f>IF(OR(R30="",S30="",U30=""),"",IF(U30="Exclude","",IFERROR(R30*(1+S30),"")))</f>
        <v/>
      </c>
      <c r="W30" s="28">
        <f>IF(OR(V30="",I30="",I30=0),"",IFERROR(V30/I30,""))</f>
        <v/>
      </c>
      <c r="X30" s="13">
        <f>IF(COUNTA(A30:K30,O30,Q30,S30:U30)=0,"",IFERROR(IF(OR(A30="",B30="",C30="",D30="",E30="",F30="",G30="",H30="",I30="",J30="",K30="",O30="",Q30="",S30="",T30="",U30=""),"Check missing input",IF(L30="","Check technician rate",IF(OR(G30&lt;1,G30&gt;'Assumptions'!$B$15,G30&lt;&gt;INT(G30),I30&lt;1,I30&gt;'Assumptions'!$B$16,I30&lt;&gt;INT(I30),J30&lt;=0,J30&gt;'Assumptions'!$B$17,O30&lt;0,O30&gt;'Assumptions'!$B$18,Q30&lt;0,Q30&gt;'Assumptions'!$B$18,S30&lt;0,S30&gt;'Assumptions'!$B$19,E30&lt;'Assumptions'!$B$13,E30&gt;'Assumptions'!$B$14),"Check value",IF(U30="Needs Review","Human review",IF(AND(OR(U30="Include",U30="Alternate"),T30&lt;&gt;"Contractor"),"Confirm responsibility","Ready"))))),"Check value"))</f>
        <v/>
      </c>
    </row>
    <row r="31" ht="22" customHeight="1">
      <c r="A31" s="19" t="n"/>
      <c r="B31" s="19" t="n"/>
      <c r="C31" s="20" t="n"/>
      <c r="D31" s="20" t="n"/>
      <c r="E31" s="21" t="n"/>
      <c r="F31" s="19" t="n"/>
      <c r="G31" s="22" t="n"/>
      <c r="H31" s="20" t="n"/>
      <c r="I31" s="22" t="n"/>
      <c r="J31" s="23" t="n"/>
      <c r="K31" s="20" t="n"/>
      <c r="L31" s="24">
        <f>IF(K31="","",IFERROR(VLOOKUP(K31,'Assumptions'!$A$5:$B$9,2,FALSE),""))</f>
        <v/>
      </c>
      <c r="M31" s="25">
        <f>IF(OR(G31="",I31="",J31=""),"",IFERROR(G31*I31*J31,""))</f>
        <v/>
      </c>
      <c r="N31" s="24">
        <f>IF(OR(M31="",L31=""),"",IFERROR(M31*L31,""))</f>
        <v/>
      </c>
      <c r="O31" s="26" t="n"/>
      <c r="P31" s="24">
        <f>IF(OR(G31="",I31="",O31=""),"",IFERROR(G31*I31*O31,""))</f>
        <v/>
      </c>
      <c r="Q31" s="26" t="n"/>
      <c r="R31" s="24">
        <f>IF(OR(N31="",P31="",Q31="",I31=""),"",IFERROR(N31+P31+(Q31*I31),""))</f>
        <v/>
      </c>
      <c r="S31" s="27" t="n"/>
      <c r="T31" s="20" t="n"/>
      <c r="U31" s="20" t="n"/>
      <c r="V31" s="24">
        <f>IF(OR(R31="",S31="",U31=""),"",IF(U31="Exclude","",IFERROR(R31*(1+S31),"")))</f>
        <v/>
      </c>
      <c r="W31" s="24">
        <f>IF(OR(V31="",I31="",I31=0),"",IFERROR(V31/I31,""))</f>
        <v/>
      </c>
      <c r="X31" s="9">
        <f>IF(COUNTA(A31:K31,O31,Q31,S31:U31)=0,"",IFERROR(IF(OR(A31="",B31="",C31="",D31="",E31="",F31="",G31="",H31="",I31="",J31="",K31="",O31="",Q31="",S31="",T31="",U31=""),"Check missing input",IF(L31="","Check technician rate",IF(OR(G31&lt;1,G31&gt;'Assumptions'!$B$15,G31&lt;&gt;INT(G31),I31&lt;1,I31&gt;'Assumptions'!$B$16,I31&lt;&gt;INT(I31),J31&lt;=0,J31&gt;'Assumptions'!$B$17,O31&lt;0,O31&gt;'Assumptions'!$B$18,Q31&lt;0,Q31&gt;'Assumptions'!$B$18,S31&lt;0,S31&gt;'Assumptions'!$B$19,E31&lt;'Assumptions'!$B$13,E31&gt;'Assumptions'!$B$14),"Check value",IF(U31="Needs Review","Human review",IF(AND(OR(U31="Include",U31="Alternate"),T31&lt;&gt;"Contractor"),"Confirm responsibility","Ready"))))),"Check value"))</f>
        <v/>
      </c>
    </row>
    <row r="32" ht="22" customHeight="1">
      <c r="A32" s="19" t="n"/>
      <c r="B32" s="19" t="n"/>
      <c r="C32" s="20" t="n"/>
      <c r="D32" s="20" t="n"/>
      <c r="E32" s="21" t="n"/>
      <c r="F32" s="19" t="n"/>
      <c r="G32" s="22" t="n"/>
      <c r="H32" s="20" t="n"/>
      <c r="I32" s="22" t="n"/>
      <c r="J32" s="23" t="n"/>
      <c r="K32" s="20" t="n"/>
      <c r="L32" s="28">
        <f>IF(K32="","",IFERROR(VLOOKUP(K32,'Assumptions'!$A$5:$B$9,2,FALSE),""))</f>
        <v/>
      </c>
      <c r="M32" s="29">
        <f>IF(OR(G32="",I32="",J32=""),"",IFERROR(G32*I32*J32,""))</f>
        <v/>
      </c>
      <c r="N32" s="28">
        <f>IF(OR(M32="",L32=""),"",IFERROR(M32*L32,""))</f>
        <v/>
      </c>
      <c r="O32" s="26" t="n"/>
      <c r="P32" s="28">
        <f>IF(OR(G32="",I32="",O32=""),"",IFERROR(G32*I32*O32,""))</f>
        <v/>
      </c>
      <c r="Q32" s="26" t="n"/>
      <c r="R32" s="28">
        <f>IF(OR(N32="",P32="",Q32="",I32=""),"",IFERROR(N32+P32+(Q32*I32),""))</f>
        <v/>
      </c>
      <c r="S32" s="27" t="n"/>
      <c r="T32" s="20" t="n"/>
      <c r="U32" s="20" t="n"/>
      <c r="V32" s="28">
        <f>IF(OR(R32="",S32="",U32=""),"",IF(U32="Exclude","",IFERROR(R32*(1+S32),"")))</f>
        <v/>
      </c>
      <c r="W32" s="28">
        <f>IF(OR(V32="",I32="",I32=0),"",IFERROR(V32/I32,""))</f>
        <v/>
      </c>
      <c r="X32" s="13">
        <f>IF(COUNTA(A32:K32,O32,Q32,S32:U32)=0,"",IFERROR(IF(OR(A32="",B32="",C32="",D32="",E32="",F32="",G32="",H32="",I32="",J32="",K32="",O32="",Q32="",S32="",T32="",U32=""),"Check missing input",IF(L32="","Check technician rate",IF(OR(G32&lt;1,G32&gt;'Assumptions'!$B$15,G32&lt;&gt;INT(G32),I32&lt;1,I32&gt;'Assumptions'!$B$16,I32&lt;&gt;INT(I32),J32&lt;=0,J32&gt;'Assumptions'!$B$17,O32&lt;0,O32&gt;'Assumptions'!$B$18,Q32&lt;0,Q32&gt;'Assumptions'!$B$18,S32&lt;0,S32&gt;'Assumptions'!$B$19,E32&lt;'Assumptions'!$B$13,E32&gt;'Assumptions'!$B$14),"Check value",IF(U32="Needs Review","Human review",IF(AND(OR(U32="Include",U32="Alternate"),T32&lt;&gt;"Contractor"),"Confirm responsibility","Ready"))))),"Check value"))</f>
        <v/>
      </c>
    </row>
    <row r="33" ht="22" customHeight="1">
      <c r="A33" s="19" t="n"/>
      <c r="B33" s="19" t="n"/>
      <c r="C33" s="20" t="n"/>
      <c r="D33" s="20" t="n"/>
      <c r="E33" s="21" t="n"/>
      <c r="F33" s="19" t="n"/>
      <c r="G33" s="22" t="n"/>
      <c r="H33" s="20" t="n"/>
      <c r="I33" s="22" t="n"/>
      <c r="J33" s="23" t="n"/>
      <c r="K33" s="20" t="n"/>
      <c r="L33" s="24">
        <f>IF(K33="","",IFERROR(VLOOKUP(K33,'Assumptions'!$A$5:$B$9,2,FALSE),""))</f>
        <v/>
      </c>
      <c r="M33" s="25">
        <f>IF(OR(G33="",I33="",J33=""),"",IFERROR(G33*I33*J33,""))</f>
        <v/>
      </c>
      <c r="N33" s="24">
        <f>IF(OR(M33="",L33=""),"",IFERROR(M33*L33,""))</f>
        <v/>
      </c>
      <c r="O33" s="26" t="n"/>
      <c r="P33" s="24">
        <f>IF(OR(G33="",I33="",O33=""),"",IFERROR(G33*I33*O33,""))</f>
        <v/>
      </c>
      <c r="Q33" s="26" t="n"/>
      <c r="R33" s="24">
        <f>IF(OR(N33="",P33="",Q33="",I33=""),"",IFERROR(N33+P33+(Q33*I33),""))</f>
        <v/>
      </c>
      <c r="S33" s="27" t="n"/>
      <c r="T33" s="20" t="n"/>
      <c r="U33" s="20" t="n"/>
      <c r="V33" s="24">
        <f>IF(OR(R33="",S33="",U33=""),"",IF(U33="Exclude","",IFERROR(R33*(1+S33),"")))</f>
        <v/>
      </c>
      <c r="W33" s="24">
        <f>IF(OR(V33="",I33="",I33=0),"",IFERROR(V33/I33,""))</f>
        <v/>
      </c>
      <c r="X33" s="9">
        <f>IF(COUNTA(A33:K33,O33,Q33,S33:U33)=0,"",IFERROR(IF(OR(A33="",B33="",C33="",D33="",E33="",F33="",G33="",H33="",I33="",J33="",K33="",O33="",Q33="",S33="",T33="",U33=""),"Check missing input",IF(L33="","Check technician rate",IF(OR(G33&lt;1,G33&gt;'Assumptions'!$B$15,G33&lt;&gt;INT(G33),I33&lt;1,I33&gt;'Assumptions'!$B$16,I33&lt;&gt;INT(I33),J33&lt;=0,J33&gt;'Assumptions'!$B$17,O33&lt;0,O33&gt;'Assumptions'!$B$18,Q33&lt;0,Q33&gt;'Assumptions'!$B$18,S33&lt;0,S33&gt;'Assumptions'!$B$19,E33&lt;'Assumptions'!$B$13,E33&gt;'Assumptions'!$B$14),"Check value",IF(U33="Needs Review","Human review",IF(AND(OR(U33="Include",U33="Alternate"),T33&lt;&gt;"Contractor"),"Confirm responsibility","Ready"))))),"Check value"))</f>
        <v/>
      </c>
    </row>
    <row r="34" ht="22" customHeight="1">
      <c r="A34" s="19" t="n"/>
      <c r="B34" s="19" t="n"/>
      <c r="C34" s="20" t="n"/>
      <c r="D34" s="20" t="n"/>
      <c r="E34" s="21" t="n"/>
      <c r="F34" s="19" t="n"/>
      <c r="G34" s="22" t="n"/>
      <c r="H34" s="20" t="n"/>
      <c r="I34" s="22" t="n"/>
      <c r="J34" s="23" t="n"/>
      <c r="K34" s="20" t="n"/>
      <c r="L34" s="28">
        <f>IF(K34="","",IFERROR(VLOOKUP(K34,'Assumptions'!$A$5:$B$9,2,FALSE),""))</f>
        <v/>
      </c>
      <c r="M34" s="29">
        <f>IF(OR(G34="",I34="",J34=""),"",IFERROR(G34*I34*J34,""))</f>
        <v/>
      </c>
      <c r="N34" s="28">
        <f>IF(OR(M34="",L34=""),"",IFERROR(M34*L34,""))</f>
        <v/>
      </c>
      <c r="O34" s="26" t="n"/>
      <c r="P34" s="28">
        <f>IF(OR(G34="",I34="",O34=""),"",IFERROR(G34*I34*O34,""))</f>
        <v/>
      </c>
      <c r="Q34" s="26" t="n"/>
      <c r="R34" s="28">
        <f>IF(OR(N34="",P34="",Q34="",I34=""),"",IFERROR(N34+P34+(Q34*I34),""))</f>
        <v/>
      </c>
      <c r="S34" s="27" t="n"/>
      <c r="T34" s="20" t="n"/>
      <c r="U34" s="20" t="n"/>
      <c r="V34" s="28">
        <f>IF(OR(R34="",S34="",U34=""),"",IF(U34="Exclude","",IFERROR(R34*(1+S34),"")))</f>
        <v/>
      </c>
      <c r="W34" s="28">
        <f>IF(OR(V34="",I34="",I34=0),"",IFERROR(V34/I34,""))</f>
        <v/>
      </c>
      <c r="X34" s="13">
        <f>IF(COUNTA(A34:K34,O34,Q34,S34:U34)=0,"",IFERROR(IF(OR(A34="",B34="",C34="",D34="",E34="",F34="",G34="",H34="",I34="",J34="",K34="",O34="",Q34="",S34="",T34="",U34=""),"Check missing input",IF(L34="","Check technician rate",IF(OR(G34&lt;1,G34&gt;'Assumptions'!$B$15,G34&lt;&gt;INT(G34),I34&lt;1,I34&gt;'Assumptions'!$B$16,I34&lt;&gt;INT(I34),J34&lt;=0,J34&gt;'Assumptions'!$B$17,O34&lt;0,O34&gt;'Assumptions'!$B$18,Q34&lt;0,Q34&gt;'Assumptions'!$B$18,S34&lt;0,S34&gt;'Assumptions'!$B$19,E34&lt;'Assumptions'!$B$13,E34&gt;'Assumptions'!$B$14),"Check value",IF(U34="Needs Review","Human review",IF(AND(OR(U34="Include",U34="Alternate"),T34&lt;&gt;"Contractor"),"Confirm responsibility","Ready"))))),"Check value"))</f>
        <v/>
      </c>
    </row>
    <row r="35" ht="22" customHeight="1">
      <c r="A35" s="19" t="n"/>
      <c r="B35" s="19" t="n"/>
      <c r="C35" s="20" t="n"/>
      <c r="D35" s="20" t="n"/>
      <c r="E35" s="21" t="n"/>
      <c r="F35" s="19" t="n"/>
      <c r="G35" s="22" t="n"/>
      <c r="H35" s="20" t="n"/>
      <c r="I35" s="22" t="n"/>
      <c r="J35" s="23" t="n"/>
      <c r="K35" s="20" t="n"/>
      <c r="L35" s="24">
        <f>IF(K35="","",IFERROR(VLOOKUP(K35,'Assumptions'!$A$5:$B$9,2,FALSE),""))</f>
        <v/>
      </c>
      <c r="M35" s="25">
        <f>IF(OR(G35="",I35="",J35=""),"",IFERROR(G35*I35*J35,""))</f>
        <v/>
      </c>
      <c r="N35" s="24">
        <f>IF(OR(M35="",L35=""),"",IFERROR(M35*L35,""))</f>
        <v/>
      </c>
      <c r="O35" s="26" t="n"/>
      <c r="P35" s="24">
        <f>IF(OR(G35="",I35="",O35=""),"",IFERROR(G35*I35*O35,""))</f>
        <v/>
      </c>
      <c r="Q35" s="26" t="n"/>
      <c r="R35" s="24">
        <f>IF(OR(N35="",P35="",Q35="",I35=""),"",IFERROR(N35+P35+(Q35*I35),""))</f>
        <v/>
      </c>
      <c r="S35" s="27" t="n"/>
      <c r="T35" s="20" t="n"/>
      <c r="U35" s="20" t="n"/>
      <c r="V35" s="24">
        <f>IF(OR(R35="",S35="",U35=""),"",IF(U35="Exclude","",IFERROR(R35*(1+S35),"")))</f>
        <v/>
      </c>
      <c r="W35" s="24">
        <f>IF(OR(V35="",I35="",I35=0),"",IFERROR(V35/I35,""))</f>
        <v/>
      </c>
      <c r="X35" s="9">
        <f>IF(COUNTA(A35:K35,O35,Q35,S35:U35)=0,"",IFERROR(IF(OR(A35="",B35="",C35="",D35="",E35="",F35="",G35="",H35="",I35="",J35="",K35="",O35="",Q35="",S35="",T35="",U35=""),"Check missing input",IF(L35="","Check technician rate",IF(OR(G35&lt;1,G35&gt;'Assumptions'!$B$15,G35&lt;&gt;INT(G35),I35&lt;1,I35&gt;'Assumptions'!$B$16,I35&lt;&gt;INT(I35),J35&lt;=0,J35&gt;'Assumptions'!$B$17,O35&lt;0,O35&gt;'Assumptions'!$B$18,Q35&lt;0,Q35&gt;'Assumptions'!$B$18,S35&lt;0,S35&gt;'Assumptions'!$B$19,E35&lt;'Assumptions'!$B$13,E35&gt;'Assumptions'!$B$14),"Check value",IF(U35="Needs Review","Human review",IF(AND(OR(U35="Include",U35="Alternate"),T35&lt;&gt;"Contractor"),"Confirm responsibility","Ready"))))),"Check value"))</f>
        <v/>
      </c>
    </row>
    <row r="36" ht="22" customHeight="1">
      <c r="A36" s="19" t="n"/>
      <c r="B36" s="19" t="n"/>
      <c r="C36" s="20" t="n"/>
      <c r="D36" s="20" t="n"/>
      <c r="E36" s="21" t="n"/>
      <c r="F36" s="19" t="n"/>
      <c r="G36" s="22" t="n"/>
      <c r="H36" s="20" t="n"/>
      <c r="I36" s="22" t="n"/>
      <c r="J36" s="23" t="n"/>
      <c r="K36" s="20" t="n"/>
      <c r="L36" s="28">
        <f>IF(K36="","",IFERROR(VLOOKUP(K36,'Assumptions'!$A$5:$B$9,2,FALSE),""))</f>
        <v/>
      </c>
      <c r="M36" s="29">
        <f>IF(OR(G36="",I36="",J36=""),"",IFERROR(G36*I36*J36,""))</f>
        <v/>
      </c>
      <c r="N36" s="28">
        <f>IF(OR(M36="",L36=""),"",IFERROR(M36*L36,""))</f>
        <v/>
      </c>
      <c r="O36" s="26" t="n"/>
      <c r="P36" s="28">
        <f>IF(OR(G36="",I36="",O36=""),"",IFERROR(G36*I36*O36,""))</f>
        <v/>
      </c>
      <c r="Q36" s="26" t="n"/>
      <c r="R36" s="28">
        <f>IF(OR(N36="",P36="",Q36="",I36=""),"",IFERROR(N36+P36+(Q36*I36),""))</f>
        <v/>
      </c>
      <c r="S36" s="27" t="n"/>
      <c r="T36" s="20" t="n"/>
      <c r="U36" s="20" t="n"/>
      <c r="V36" s="28">
        <f>IF(OR(R36="",S36="",U36=""),"",IF(U36="Exclude","",IFERROR(R36*(1+S36),"")))</f>
        <v/>
      </c>
      <c r="W36" s="28">
        <f>IF(OR(V36="",I36="",I36=0),"",IFERROR(V36/I36,""))</f>
        <v/>
      </c>
      <c r="X36" s="13">
        <f>IF(COUNTA(A36:K36,O36,Q36,S36:U36)=0,"",IFERROR(IF(OR(A36="",B36="",C36="",D36="",E36="",F36="",G36="",H36="",I36="",J36="",K36="",O36="",Q36="",S36="",T36="",U36=""),"Check missing input",IF(L36="","Check technician rate",IF(OR(G36&lt;1,G36&gt;'Assumptions'!$B$15,G36&lt;&gt;INT(G36),I36&lt;1,I36&gt;'Assumptions'!$B$16,I36&lt;&gt;INT(I36),J36&lt;=0,J36&gt;'Assumptions'!$B$17,O36&lt;0,O36&gt;'Assumptions'!$B$18,Q36&lt;0,Q36&gt;'Assumptions'!$B$18,S36&lt;0,S36&gt;'Assumptions'!$B$19,E36&lt;'Assumptions'!$B$13,E36&gt;'Assumptions'!$B$14),"Check value",IF(U36="Needs Review","Human review",IF(AND(OR(U36="Include",U36="Alternate"),T36&lt;&gt;"Contractor"),"Confirm responsibility","Ready"))))),"Check value"))</f>
        <v/>
      </c>
    </row>
    <row r="37" ht="22" customHeight="1">
      <c r="A37" s="19" t="n"/>
      <c r="B37" s="19" t="n"/>
      <c r="C37" s="20" t="n"/>
      <c r="D37" s="20" t="n"/>
      <c r="E37" s="21" t="n"/>
      <c r="F37" s="19" t="n"/>
      <c r="G37" s="22" t="n"/>
      <c r="H37" s="20" t="n"/>
      <c r="I37" s="22" t="n"/>
      <c r="J37" s="23" t="n"/>
      <c r="K37" s="20" t="n"/>
      <c r="L37" s="24">
        <f>IF(K37="","",IFERROR(VLOOKUP(K37,'Assumptions'!$A$5:$B$9,2,FALSE),""))</f>
        <v/>
      </c>
      <c r="M37" s="25">
        <f>IF(OR(G37="",I37="",J37=""),"",IFERROR(G37*I37*J37,""))</f>
        <v/>
      </c>
      <c r="N37" s="24">
        <f>IF(OR(M37="",L37=""),"",IFERROR(M37*L37,""))</f>
        <v/>
      </c>
      <c r="O37" s="26" t="n"/>
      <c r="P37" s="24">
        <f>IF(OR(G37="",I37="",O37=""),"",IFERROR(G37*I37*O37,""))</f>
        <v/>
      </c>
      <c r="Q37" s="26" t="n"/>
      <c r="R37" s="24">
        <f>IF(OR(N37="",P37="",Q37="",I37=""),"",IFERROR(N37+P37+(Q37*I37),""))</f>
        <v/>
      </c>
      <c r="S37" s="27" t="n"/>
      <c r="T37" s="20" t="n"/>
      <c r="U37" s="20" t="n"/>
      <c r="V37" s="24">
        <f>IF(OR(R37="",S37="",U37=""),"",IF(U37="Exclude","",IFERROR(R37*(1+S37),"")))</f>
        <v/>
      </c>
      <c r="W37" s="24">
        <f>IF(OR(V37="",I37="",I37=0),"",IFERROR(V37/I37,""))</f>
        <v/>
      </c>
      <c r="X37" s="9">
        <f>IF(COUNTA(A37:K37,O37,Q37,S37:U37)=0,"",IFERROR(IF(OR(A37="",B37="",C37="",D37="",E37="",F37="",G37="",H37="",I37="",J37="",K37="",O37="",Q37="",S37="",T37="",U37=""),"Check missing input",IF(L37="","Check technician rate",IF(OR(G37&lt;1,G37&gt;'Assumptions'!$B$15,G37&lt;&gt;INT(G37),I37&lt;1,I37&gt;'Assumptions'!$B$16,I37&lt;&gt;INT(I37),J37&lt;=0,J37&gt;'Assumptions'!$B$17,O37&lt;0,O37&gt;'Assumptions'!$B$18,Q37&lt;0,Q37&gt;'Assumptions'!$B$18,S37&lt;0,S37&gt;'Assumptions'!$B$19,E37&lt;'Assumptions'!$B$13,E37&gt;'Assumptions'!$B$14),"Check value",IF(U37="Needs Review","Human review",IF(AND(OR(U37="Include",U37="Alternate"),T37&lt;&gt;"Contractor"),"Confirm responsibility","Ready"))))),"Check value"))</f>
        <v/>
      </c>
    </row>
    <row r="38" ht="22" customHeight="1">
      <c r="A38" s="19" t="n"/>
      <c r="B38" s="19" t="n"/>
      <c r="C38" s="20" t="n"/>
      <c r="D38" s="20" t="n"/>
      <c r="E38" s="21" t="n"/>
      <c r="F38" s="19" t="n"/>
      <c r="G38" s="22" t="n"/>
      <c r="H38" s="20" t="n"/>
      <c r="I38" s="22" t="n"/>
      <c r="J38" s="23" t="n"/>
      <c r="K38" s="20" t="n"/>
      <c r="L38" s="28">
        <f>IF(K38="","",IFERROR(VLOOKUP(K38,'Assumptions'!$A$5:$B$9,2,FALSE),""))</f>
        <v/>
      </c>
      <c r="M38" s="29">
        <f>IF(OR(G38="",I38="",J38=""),"",IFERROR(G38*I38*J38,""))</f>
        <v/>
      </c>
      <c r="N38" s="28">
        <f>IF(OR(M38="",L38=""),"",IFERROR(M38*L38,""))</f>
        <v/>
      </c>
      <c r="O38" s="26" t="n"/>
      <c r="P38" s="28">
        <f>IF(OR(G38="",I38="",O38=""),"",IFERROR(G38*I38*O38,""))</f>
        <v/>
      </c>
      <c r="Q38" s="26" t="n"/>
      <c r="R38" s="28">
        <f>IF(OR(N38="",P38="",Q38="",I38=""),"",IFERROR(N38+P38+(Q38*I38),""))</f>
        <v/>
      </c>
      <c r="S38" s="27" t="n"/>
      <c r="T38" s="20" t="n"/>
      <c r="U38" s="20" t="n"/>
      <c r="V38" s="28">
        <f>IF(OR(R38="",S38="",U38=""),"",IF(U38="Exclude","",IFERROR(R38*(1+S38),"")))</f>
        <v/>
      </c>
      <c r="W38" s="28">
        <f>IF(OR(V38="",I38="",I38=0),"",IFERROR(V38/I38,""))</f>
        <v/>
      </c>
      <c r="X38" s="13">
        <f>IF(COUNTA(A38:K38,O38,Q38,S38:U38)=0,"",IFERROR(IF(OR(A38="",B38="",C38="",D38="",E38="",F38="",G38="",H38="",I38="",J38="",K38="",O38="",Q38="",S38="",T38="",U38=""),"Check missing input",IF(L38="","Check technician rate",IF(OR(G38&lt;1,G38&gt;'Assumptions'!$B$15,G38&lt;&gt;INT(G38),I38&lt;1,I38&gt;'Assumptions'!$B$16,I38&lt;&gt;INT(I38),J38&lt;=0,J38&gt;'Assumptions'!$B$17,O38&lt;0,O38&gt;'Assumptions'!$B$18,Q38&lt;0,Q38&gt;'Assumptions'!$B$18,S38&lt;0,S38&gt;'Assumptions'!$B$19,E38&lt;'Assumptions'!$B$13,E38&gt;'Assumptions'!$B$14),"Check value",IF(U38="Needs Review","Human review",IF(AND(OR(U38="Include",U38="Alternate"),T38&lt;&gt;"Contractor"),"Confirm responsibility","Ready"))))),"Check value"))</f>
        <v/>
      </c>
    </row>
    <row r="39" ht="22" customHeight="1">
      <c r="A39" s="19" t="n"/>
      <c r="B39" s="19" t="n"/>
      <c r="C39" s="20" t="n"/>
      <c r="D39" s="20" t="n"/>
      <c r="E39" s="21" t="n"/>
      <c r="F39" s="19" t="n"/>
      <c r="G39" s="22" t="n"/>
      <c r="H39" s="20" t="n"/>
      <c r="I39" s="22" t="n"/>
      <c r="J39" s="23" t="n"/>
      <c r="K39" s="20" t="n"/>
      <c r="L39" s="24">
        <f>IF(K39="","",IFERROR(VLOOKUP(K39,'Assumptions'!$A$5:$B$9,2,FALSE),""))</f>
        <v/>
      </c>
      <c r="M39" s="25">
        <f>IF(OR(G39="",I39="",J39=""),"",IFERROR(G39*I39*J39,""))</f>
        <v/>
      </c>
      <c r="N39" s="24">
        <f>IF(OR(M39="",L39=""),"",IFERROR(M39*L39,""))</f>
        <v/>
      </c>
      <c r="O39" s="26" t="n"/>
      <c r="P39" s="24">
        <f>IF(OR(G39="",I39="",O39=""),"",IFERROR(G39*I39*O39,""))</f>
        <v/>
      </c>
      <c r="Q39" s="26" t="n"/>
      <c r="R39" s="24">
        <f>IF(OR(N39="",P39="",Q39="",I39=""),"",IFERROR(N39+P39+(Q39*I39),""))</f>
        <v/>
      </c>
      <c r="S39" s="27" t="n"/>
      <c r="T39" s="20" t="n"/>
      <c r="U39" s="20" t="n"/>
      <c r="V39" s="24">
        <f>IF(OR(R39="",S39="",U39=""),"",IF(U39="Exclude","",IFERROR(R39*(1+S39),"")))</f>
        <v/>
      </c>
      <c r="W39" s="24">
        <f>IF(OR(V39="",I39="",I39=0),"",IFERROR(V39/I39,""))</f>
        <v/>
      </c>
      <c r="X39" s="9">
        <f>IF(COUNTA(A39:K39,O39,Q39,S39:U39)=0,"",IFERROR(IF(OR(A39="",B39="",C39="",D39="",E39="",F39="",G39="",H39="",I39="",J39="",K39="",O39="",Q39="",S39="",T39="",U39=""),"Check missing input",IF(L39="","Check technician rate",IF(OR(G39&lt;1,G39&gt;'Assumptions'!$B$15,G39&lt;&gt;INT(G39),I39&lt;1,I39&gt;'Assumptions'!$B$16,I39&lt;&gt;INT(I39),J39&lt;=0,J39&gt;'Assumptions'!$B$17,O39&lt;0,O39&gt;'Assumptions'!$B$18,Q39&lt;0,Q39&gt;'Assumptions'!$B$18,S39&lt;0,S39&gt;'Assumptions'!$B$19,E39&lt;'Assumptions'!$B$13,E39&gt;'Assumptions'!$B$14),"Check value",IF(U39="Needs Review","Human review",IF(AND(OR(U39="Include",U39="Alternate"),T39&lt;&gt;"Contractor"),"Confirm responsibility","Ready"))))),"Check value"))</f>
        <v/>
      </c>
    </row>
    <row r="40" ht="22" customHeight="1">
      <c r="A40" s="19" t="n"/>
      <c r="B40" s="19" t="n"/>
      <c r="C40" s="20" t="n"/>
      <c r="D40" s="20" t="n"/>
      <c r="E40" s="21" t="n"/>
      <c r="F40" s="19" t="n"/>
      <c r="G40" s="22" t="n"/>
      <c r="H40" s="20" t="n"/>
      <c r="I40" s="22" t="n"/>
      <c r="J40" s="23" t="n"/>
      <c r="K40" s="20" t="n"/>
      <c r="L40" s="28">
        <f>IF(K40="","",IFERROR(VLOOKUP(K40,'Assumptions'!$A$5:$B$9,2,FALSE),""))</f>
        <v/>
      </c>
      <c r="M40" s="29">
        <f>IF(OR(G40="",I40="",J40=""),"",IFERROR(G40*I40*J40,""))</f>
        <v/>
      </c>
      <c r="N40" s="28">
        <f>IF(OR(M40="",L40=""),"",IFERROR(M40*L40,""))</f>
        <v/>
      </c>
      <c r="O40" s="26" t="n"/>
      <c r="P40" s="28">
        <f>IF(OR(G40="",I40="",O40=""),"",IFERROR(G40*I40*O40,""))</f>
        <v/>
      </c>
      <c r="Q40" s="26" t="n"/>
      <c r="R40" s="28">
        <f>IF(OR(N40="",P40="",Q40="",I40=""),"",IFERROR(N40+P40+(Q40*I40),""))</f>
        <v/>
      </c>
      <c r="S40" s="27" t="n"/>
      <c r="T40" s="20" t="n"/>
      <c r="U40" s="20" t="n"/>
      <c r="V40" s="28">
        <f>IF(OR(R40="",S40="",U40=""),"",IF(U40="Exclude","",IFERROR(R40*(1+S40),"")))</f>
        <v/>
      </c>
      <c r="W40" s="28">
        <f>IF(OR(V40="",I40="",I40=0),"",IFERROR(V40/I40,""))</f>
        <v/>
      </c>
      <c r="X40" s="13">
        <f>IF(COUNTA(A40:K40,O40,Q40,S40:U40)=0,"",IFERROR(IF(OR(A40="",B40="",C40="",D40="",E40="",F40="",G40="",H40="",I40="",J40="",K40="",O40="",Q40="",S40="",T40="",U40=""),"Check missing input",IF(L40="","Check technician rate",IF(OR(G40&lt;1,G40&gt;'Assumptions'!$B$15,G40&lt;&gt;INT(G40),I40&lt;1,I40&gt;'Assumptions'!$B$16,I40&lt;&gt;INT(I40),J40&lt;=0,J40&gt;'Assumptions'!$B$17,O40&lt;0,O40&gt;'Assumptions'!$B$18,Q40&lt;0,Q40&gt;'Assumptions'!$B$18,S40&lt;0,S40&gt;'Assumptions'!$B$19,E40&lt;'Assumptions'!$B$13,E40&gt;'Assumptions'!$B$14),"Check value",IF(U40="Needs Review","Human review",IF(AND(OR(U40="Include",U40="Alternate"),T40&lt;&gt;"Contractor"),"Confirm responsibility","Ready"))))),"Check value"))</f>
        <v/>
      </c>
    </row>
    <row r="41" ht="22" customHeight="1">
      <c r="A41" s="19" t="n"/>
      <c r="B41" s="19" t="n"/>
      <c r="C41" s="20" t="n"/>
      <c r="D41" s="20" t="n"/>
      <c r="E41" s="21" t="n"/>
      <c r="F41" s="19" t="n"/>
      <c r="G41" s="22" t="n"/>
      <c r="H41" s="20" t="n"/>
      <c r="I41" s="22" t="n"/>
      <c r="J41" s="23" t="n"/>
      <c r="K41" s="20" t="n"/>
      <c r="L41" s="24">
        <f>IF(K41="","",IFERROR(VLOOKUP(K41,'Assumptions'!$A$5:$B$9,2,FALSE),""))</f>
        <v/>
      </c>
      <c r="M41" s="25">
        <f>IF(OR(G41="",I41="",J41=""),"",IFERROR(G41*I41*J41,""))</f>
        <v/>
      </c>
      <c r="N41" s="24">
        <f>IF(OR(M41="",L41=""),"",IFERROR(M41*L41,""))</f>
        <v/>
      </c>
      <c r="O41" s="26" t="n"/>
      <c r="P41" s="24">
        <f>IF(OR(G41="",I41="",O41=""),"",IFERROR(G41*I41*O41,""))</f>
        <v/>
      </c>
      <c r="Q41" s="26" t="n"/>
      <c r="R41" s="24">
        <f>IF(OR(N41="",P41="",Q41="",I41=""),"",IFERROR(N41+P41+(Q41*I41),""))</f>
        <v/>
      </c>
      <c r="S41" s="27" t="n"/>
      <c r="T41" s="20" t="n"/>
      <c r="U41" s="20" t="n"/>
      <c r="V41" s="24">
        <f>IF(OR(R41="",S41="",U41=""),"",IF(U41="Exclude","",IFERROR(R41*(1+S41),"")))</f>
        <v/>
      </c>
      <c r="W41" s="24">
        <f>IF(OR(V41="",I41="",I41=0),"",IFERROR(V41/I41,""))</f>
        <v/>
      </c>
      <c r="X41" s="9">
        <f>IF(COUNTA(A41:K41,O41,Q41,S41:U41)=0,"",IFERROR(IF(OR(A41="",B41="",C41="",D41="",E41="",F41="",G41="",H41="",I41="",J41="",K41="",O41="",Q41="",S41="",T41="",U41=""),"Check missing input",IF(L41="","Check technician rate",IF(OR(G41&lt;1,G41&gt;'Assumptions'!$B$15,G41&lt;&gt;INT(G41),I41&lt;1,I41&gt;'Assumptions'!$B$16,I41&lt;&gt;INT(I41),J41&lt;=0,J41&gt;'Assumptions'!$B$17,O41&lt;0,O41&gt;'Assumptions'!$B$18,Q41&lt;0,Q41&gt;'Assumptions'!$B$18,S41&lt;0,S41&gt;'Assumptions'!$B$19,E41&lt;'Assumptions'!$B$13,E41&gt;'Assumptions'!$B$14),"Check value",IF(U41="Needs Review","Human review",IF(AND(OR(U41="Include",U41="Alternate"),T41&lt;&gt;"Contractor"),"Confirm responsibility","Ready"))))),"Check value"))</f>
        <v/>
      </c>
    </row>
    <row r="42" ht="22" customHeight="1">
      <c r="A42" s="19" t="n"/>
      <c r="B42" s="19" t="n"/>
      <c r="C42" s="20" t="n"/>
      <c r="D42" s="20" t="n"/>
      <c r="E42" s="21" t="n"/>
      <c r="F42" s="19" t="n"/>
      <c r="G42" s="22" t="n"/>
      <c r="H42" s="20" t="n"/>
      <c r="I42" s="22" t="n"/>
      <c r="J42" s="23" t="n"/>
      <c r="K42" s="20" t="n"/>
      <c r="L42" s="28">
        <f>IF(K42="","",IFERROR(VLOOKUP(K42,'Assumptions'!$A$5:$B$9,2,FALSE),""))</f>
        <v/>
      </c>
      <c r="M42" s="29">
        <f>IF(OR(G42="",I42="",J42=""),"",IFERROR(G42*I42*J42,""))</f>
        <v/>
      </c>
      <c r="N42" s="28">
        <f>IF(OR(M42="",L42=""),"",IFERROR(M42*L42,""))</f>
        <v/>
      </c>
      <c r="O42" s="26" t="n"/>
      <c r="P42" s="28">
        <f>IF(OR(G42="",I42="",O42=""),"",IFERROR(G42*I42*O42,""))</f>
        <v/>
      </c>
      <c r="Q42" s="26" t="n"/>
      <c r="R42" s="28">
        <f>IF(OR(N42="",P42="",Q42="",I42=""),"",IFERROR(N42+P42+(Q42*I42),""))</f>
        <v/>
      </c>
      <c r="S42" s="27" t="n"/>
      <c r="T42" s="20" t="n"/>
      <c r="U42" s="20" t="n"/>
      <c r="V42" s="28">
        <f>IF(OR(R42="",S42="",U42=""),"",IF(U42="Exclude","",IFERROR(R42*(1+S42),"")))</f>
        <v/>
      </c>
      <c r="W42" s="28">
        <f>IF(OR(V42="",I42="",I42=0),"",IFERROR(V42/I42,""))</f>
        <v/>
      </c>
      <c r="X42" s="13">
        <f>IF(COUNTA(A42:K42,O42,Q42,S42:U42)=0,"",IFERROR(IF(OR(A42="",B42="",C42="",D42="",E42="",F42="",G42="",H42="",I42="",J42="",K42="",O42="",Q42="",S42="",T42="",U42=""),"Check missing input",IF(L42="","Check technician rate",IF(OR(G42&lt;1,G42&gt;'Assumptions'!$B$15,G42&lt;&gt;INT(G42),I42&lt;1,I42&gt;'Assumptions'!$B$16,I42&lt;&gt;INT(I42),J42&lt;=0,J42&gt;'Assumptions'!$B$17,O42&lt;0,O42&gt;'Assumptions'!$B$18,Q42&lt;0,Q42&gt;'Assumptions'!$B$18,S42&lt;0,S42&gt;'Assumptions'!$B$19,E42&lt;'Assumptions'!$B$13,E42&gt;'Assumptions'!$B$14),"Check value",IF(U42="Needs Review","Human review",IF(AND(OR(U42="Include",U42="Alternate"),T42&lt;&gt;"Contractor"),"Confirm responsibility","Ready"))))),"Check value"))</f>
        <v/>
      </c>
    </row>
    <row r="43" ht="22" customHeight="1">
      <c r="A43" s="19" t="n"/>
      <c r="B43" s="19" t="n"/>
      <c r="C43" s="20" t="n"/>
      <c r="D43" s="20" t="n"/>
      <c r="E43" s="21" t="n"/>
      <c r="F43" s="19" t="n"/>
      <c r="G43" s="22" t="n"/>
      <c r="H43" s="20" t="n"/>
      <c r="I43" s="22" t="n"/>
      <c r="J43" s="23" t="n"/>
      <c r="K43" s="20" t="n"/>
      <c r="L43" s="24">
        <f>IF(K43="","",IFERROR(VLOOKUP(K43,'Assumptions'!$A$5:$B$9,2,FALSE),""))</f>
        <v/>
      </c>
      <c r="M43" s="25">
        <f>IF(OR(G43="",I43="",J43=""),"",IFERROR(G43*I43*J43,""))</f>
        <v/>
      </c>
      <c r="N43" s="24">
        <f>IF(OR(M43="",L43=""),"",IFERROR(M43*L43,""))</f>
        <v/>
      </c>
      <c r="O43" s="26" t="n"/>
      <c r="P43" s="24">
        <f>IF(OR(G43="",I43="",O43=""),"",IFERROR(G43*I43*O43,""))</f>
        <v/>
      </c>
      <c r="Q43" s="26" t="n"/>
      <c r="R43" s="24">
        <f>IF(OR(N43="",P43="",Q43="",I43=""),"",IFERROR(N43+P43+(Q43*I43),""))</f>
        <v/>
      </c>
      <c r="S43" s="27" t="n"/>
      <c r="T43" s="20" t="n"/>
      <c r="U43" s="20" t="n"/>
      <c r="V43" s="24">
        <f>IF(OR(R43="",S43="",U43=""),"",IF(U43="Exclude","",IFERROR(R43*(1+S43),"")))</f>
        <v/>
      </c>
      <c r="W43" s="24">
        <f>IF(OR(V43="",I43="",I43=0),"",IFERROR(V43/I43,""))</f>
        <v/>
      </c>
      <c r="X43" s="9">
        <f>IF(COUNTA(A43:K43,O43,Q43,S43:U43)=0,"",IFERROR(IF(OR(A43="",B43="",C43="",D43="",E43="",F43="",G43="",H43="",I43="",J43="",K43="",O43="",Q43="",S43="",T43="",U43=""),"Check missing input",IF(L43="","Check technician rate",IF(OR(G43&lt;1,G43&gt;'Assumptions'!$B$15,G43&lt;&gt;INT(G43),I43&lt;1,I43&gt;'Assumptions'!$B$16,I43&lt;&gt;INT(I43),J43&lt;=0,J43&gt;'Assumptions'!$B$17,O43&lt;0,O43&gt;'Assumptions'!$B$18,Q43&lt;0,Q43&gt;'Assumptions'!$B$18,S43&lt;0,S43&gt;'Assumptions'!$B$19,E43&lt;'Assumptions'!$B$13,E43&gt;'Assumptions'!$B$14),"Check value",IF(U43="Needs Review","Human review",IF(AND(OR(U43="Include",U43="Alternate"),T43&lt;&gt;"Contractor"),"Confirm responsibility","Ready"))))),"Check value"))</f>
        <v/>
      </c>
    </row>
    <row r="44" ht="22" customHeight="1">
      <c r="A44" s="19" t="n"/>
      <c r="B44" s="19" t="n"/>
      <c r="C44" s="20" t="n"/>
      <c r="D44" s="20" t="n"/>
      <c r="E44" s="21" t="n"/>
      <c r="F44" s="19" t="n"/>
      <c r="G44" s="22" t="n"/>
      <c r="H44" s="20" t="n"/>
      <c r="I44" s="22" t="n"/>
      <c r="J44" s="23" t="n"/>
      <c r="K44" s="20" t="n"/>
      <c r="L44" s="28">
        <f>IF(K44="","",IFERROR(VLOOKUP(K44,'Assumptions'!$A$5:$B$9,2,FALSE),""))</f>
        <v/>
      </c>
      <c r="M44" s="29">
        <f>IF(OR(G44="",I44="",J44=""),"",IFERROR(G44*I44*J44,""))</f>
        <v/>
      </c>
      <c r="N44" s="28">
        <f>IF(OR(M44="",L44=""),"",IFERROR(M44*L44,""))</f>
        <v/>
      </c>
      <c r="O44" s="26" t="n"/>
      <c r="P44" s="28">
        <f>IF(OR(G44="",I44="",O44=""),"",IFERROR(G44*I44*O44,""))</f>
        <v/>
      </c>
      <c r="Q44" s="26" t="n"/>
      <c r="R44" s="28">
        <f>IF(OR(N44="",P44="",Q44="",I44=""),"",IFERROR(N44+P44+(Q44*I44),""))</f>
        <v/>
      </c>
      <c r="S44" s="27" t="n"/>
      <c r="T44" s="20" t="n"/>
      <c r="U44" s="20" t="n"/>
      <c r="V44" s="28">
        <f>IF(OR(R44="",S44="",U44=""),"",IF(U44="Exclude","",IFERROR(R44*(1+S44),"")))</f>
        <v/>
      </c>
      <c r="W44" s="28">
        <f>IF(OR(V44="",I44="",I44=0),"",IFERROR(V44/I44,""))</f>
        <v/>
      </c>
      <c r="X44" s="13">
        <f>IF(COUNTA(A44:K44,O44,Q44,S44:U44)=0,"",IFERROR(IF(OR(A44="",B44="",C44="",D44="",E44="",F44="",G44="",H44="",I44="",J44="",K44="",O44="",Q44="",S44="",T44="",U44=""),"Check missing input",IF(L44="","Check technician rate",IF(OR(G44&lt;1,G44&gt;'Assumptions'!$B$15,G44&lt;&gt;INT(G44),I44&lt;1,I44&gt;'Assumptions'!$B$16,I44&lt;&gt;INT(I44),J44&lt;=0,J44&gt;'Assumptions'!$B$17,O44&lt;0,O44&gt;'Assumptions'!$B$18,Q44&lt;0,Q44&gt;'Assumptions'!$B$18,S44&lt;0,S44&gt;'Assumptions'!$B$19,E44&lt;'Assumptions'!$B$13,E44&gt;'Assumptions'!$B$14),"Check value",IF(U44="Needs Review","Human review",IF(AND(OR(U44="Include",U44="Alternate"),T44&lt;&gt;"Contractor"),"Confirm responsibility","Ready"))))),"Check value"))</f>
        <v/>
      </c>
    </row>
    <row r="45" ht="22" customHeight="1">
      <c r="A45" s="19" t="n"/>
      <c r="B45" s="19" t="n"/>
      <c r="C45" s="20" t="n"/>
      <c r="D45" s="20" t="n"/>
      <c r="E45" s="21" t="n"/>
      <c r="F45" s="19" t="n"/>
      <c r="G45" s="22" t="n"/>
      <c r="H45" s="20" t="n"/>
      <c r="I45" s="22" t="n"/>
      <c r="J45" s="23" t="n"/>
      <c r="K45" s="20" t="n"/>
      <c r="L45" s="24">
        <f>IF(K45="","",IFERROR(VLOOKUP(K45,'Assumptions'!$A$5:$B$9,2,FALSE),""))</f>
        <v/>
      </c>
      <c r="M45" s="25">
        <f>IF(OR(G45="",I45="",J45=""),"",IFERROR(G45*I45*J45,""))</f>
        <v/>
      </c>
      <c r="N45" s="24">
        <f>IF(OR(M45="",L45=""),"",IFERROR(M45*L45,""))</f>
        <v/>
      </c>
      <c r="O45" s="26" t="n"/>
      <c r="P45" s="24">
        <f>IF(OR(G45="",I45="",O45=""),"",IFERROR(G45*I45*O45,""))</f>
        <v/>
      </c>
      <c r="Q45" s="26" t="n"/>
      <c r="R45" s="24">
        <f>IF(OR(N45="",P45="",Q45="",I45=""),"",IFERROR(N45+P45+(Q45*I45),""))</f>
        <v/>
      </c>
      <c r="S45" s="27" t="n"/>
      <c r="T45" s="20" t="n"/>
      <c r="U45" s="20" t="n"/>
      <c r="V45" s="24">
        <f>IF(OR(R45="",S45="",U45=""),"",IF(U45="Exclude","",IFERROR(R45*(1+S45),"")))</f>
        <v/>
      </c>
      <c r="W45" s="24">
        <f>IF(OR(V45="",I45="",I45=0),"",IFERROR(V45/I45,""))</f>
        <v/>
      </c>
      <c r="X45" s="9">
        <f>IF(COUNTA(A45:K45,O45,Q45,S45:U45)=0,"",IFERROR(IF(OR(A45="",B45="",C45="",D45="",E45="",F45="",G45="",H45="",I45="",J45="",K45="",O45="",Q45="",S45="",T45="",U45=""),"Check missing input",IF(L45="","Check technician rate",IF(OR(G45&lt;1,G45&gt;'Assumptions'!$B$15,G45&lt;&gt;INT(G45),I45&lt;1,I45&gt;'Assumptions'!$B$16,I45&lt;&gt;INT(I45),J45&lt;=0,J45&gt;'Assumptions'!$B$17,O45&lt;0,O45&gt;'Assumptions'!$B$18,Q45&lt;0,Q45&gt;'Assumptions'!$B$18,S45&lt;0,S45&gt;'Assumptions'!$B$19,E45&lt;'Assumptions'!$B$13,E45&gt;'Assumptions'!$B$14),"Check value",IF(U45="Needs Review","Human review",IF(AND(OR(U45="Include",U45="Alternate"),T45&lt;&gt;"Contractor"),"Confirm responsibility","Ready"))))),"Check value"))</f>
        <v/>
      </c>
    </row>
    <row r="46" ht="22" customHeight="1">
      <c r="A46" s="19" t="n"/>
      <c r="B46" s="19" t="n"/>
      <c r="C46" s="20" t="n"/>
      <c r="D46" s="20" t="n"/>
      <c r="E46" s="21" t="n"/>
      <c r="F46" s="19" t="n"/>
      <c r="G46" s="22" t="n"/>
      <c r="H46" s="20" t="n"/>
      <c r="I46" s="22" t="n"/>
      <c r="J46" s="23" t="n"/>
      <c r="K46" s="20" t="n"/>
      <c r="L46" s="28">
        <f>IF(K46="","",IFERROR(VLOOKUP(K46,'Assumptions'!$A$5:$B$9,2,FALSE),""))</f>
        <v/>
      </c>
      <c r="M46" s="29">
        <f>IF(OR(G46="",I46="",J46=""),"",IFERROR(G46*I46*J46,""))</f>
        <v/>
      </c>
      <c r="N46" s="28">
        <f>IF(OR(M46="",L46=""),"",IFERROR(M46*L46,""))</f>
        <v/>
      </c>
      <c r="O46" s="26" t="n"/>
      <c r="P46" s="28">
        <f>IF(OR(G46="",I46="",O46=""),"",IFERROR(G46*I46*O46,""))</f>
        <v/>
      </c>
      <c r="Q46" s="26" t="n"/>
      <c r="R46" s="28">
        <f>IF(OR(N46="",P46="",Q46="",I46=""),"",IFERROR(N46+P46+(Q46*I46),""))</f>
        <v/>
      </c>
      <c r="S46" s="27" t="n"/>
      <c r="T46" s="20" t="n"/>
      <c r="U46" s="20" t="n"/>
      <c r="V46" s="28">
        <f>IF(OR(R46="",S46="",U46=""),"",IF(U46="Exclude","",IFERROR(R46*(1+S46),"")))</f>
        <v/>
      </c>
      <c r="W46" s="28">
        <f>IF(OR(V46="",I46="",I46=0),"",IFERROR(V46/I46,""))</f>
        <v/>
      </c>
      <c r="X46" s="13">
        <f>IF(COUNTA(A46:K46,O46,Q46,S46:U46)=0,"",IFERROR(IF(OR(A46="",B46="",C46="",D46="",E46="",F46="",G46="",H46="",I46="",J46="",K46="",O46="",Q46="",S46="",T46="",U46=""),"Check missing input",IF(L46="","Check technician rate",IF(OR(G46&lt;1,G46&gt;'Assumptions'!$B$15,G46&lt;&gt;INT(G46),I46&lt;1,I46&gt;'Assumptions'!$B$16,I46&lt;&gt;INT(I46),J46&lt;=0,J46&gt;'Assumptions'!$B$17,O46&lt;0,O46&gt;'Assumptions'!$B$18,Q46&lt;0,Q46&gt;'Assumptions'!$B$18,S46&lt;0,S46&gt;'Assumptions'!$B$19,E46&lt;'Assumptions'!$B$13,E46&gt;'Assumptions'!$B$14),"Check value",IF(U46="Needs Review","Human review",IF(AND(OR(U46="Include",U46="Alternate"),T46&lt;&gt;"Contractor"),"Confirm responsibility","Ready"))))),"Check value"))</f>
        <v/>
      </c>
    </row>
    <row r="47" ht="22" customHeight="1">
      <c r="A47" s="19" t="n"/>
      <c r="B47" s="19" t="n"/>
      <c r="C47" s="20" t="n"/>
      <c r="D47" s="20" t="n"/>
      <c r="E47" s="21" t="n"/>
      <c r="F47" s="19" t="n"/>
      <c r="G47" s="22" t="n"/>
      <c r="H47" s="20" t="n"/>
      <c r="I47" s="22" t="n"/>
      <c r="J47" s="23" t="n"/>
      <c r="K47" s="20" t="n"/>
      <c r="L47" s="24">
        <f>IF(K47="","",IFERROR(VLOOKUP(K47,'Assumptions'!$A$5:$B$9,2,FALSE),""))</f>
        <v/>
      </c>
      <c r="M47" s="25">
        <f>IF(OR(G47="",I47="",J47=""),"",IFERROR(G47*I47*J47,""))</f>
        <v/>
      </c>
      <c r="N47" s="24">
        <f>IF(OR(M47="",L47=""),"",IFERROR(M47*L47,""))</f>
        <v/>
      </c>
      <c r="O47" s="26" t="n"/>
      <c r="P47" s="24">
        <f>IF(OR(G47="",I47="",O47=""),"",IFERROR(G47*I47*O47,""))</f>
        <v/>
      </c>
      <c r="Q47" s="26" t="n"/>
      <c r="R47" s="24">
        <f>IF(OR(N47="",P47="",Q47="",I47=""),"",IFERROR(N47+P47+(Q47*I47),""))</f>
        <v/>
      </c>
      <c r="S47" s="27" t="n"/>
      <c r="T47" s="20" t="n"/>
      <c r="U47" s="20" t="n"/>
      <c r="V47" s="24">
        <f>IF(OR(R47="",S47="",U47=""),"",IF(U47="Exclude","",IFERROR(R47*(1+S47),"")))</f>
        <v/>
      </c>
      <c r="W47" s="24">
        <f>IF(OR(V47="",I47="",I47=0),"",IFERROR(V47/I47,""))</f>
        <v/>
      </c>
      <c r="X47" s="9">
        <f>IF(COUNTA(A47:K47,O47,Q47,S47:U47)=0,"",IFERROR(IF(OR(A47="",B47="",C47="",D47="",E47="",F47="",G47="",H47="",I47="",J47="",K47="",O47="",Q47="",S47="",T47="",U47=""),"Check missing input",IF(L47="","Check technician rate",IF(OR(G47&lt;1,G47&gt;'Assumptions'!$B$15,G47&lt;&gt;INT(G47),I47&lt;1,I47&gt;'Assumptions'!$B$16,I47&lt;&gt;INT(I47),J47&lt;=0,J47&gt;'Assumptions'!$B$17,O47&lt;0,O47&gt;'Assumptions'!$B$18,Q47&lt;0,Q47&gt;'Assumptions'!$B$18,S47&lt;0,S47&gt;'Assumptions'!$B$19,E47&lt;'Assumptions'!$B$13,E47&gt;'Assumptions'!$B$14),"Check value",IF(U47="Needs Review","Human review",IF(AND(OR(U47="Include",U47="Alternate"),T47&lt;&gt;"Contractor"),"Confirm responsibility","Ready"))))),"Check value"))</f>
        <v/>
      </c>
    </row>
    <row r="48" ht="22" customHeight="1">
      <c r="A48" s="19" t="n"/>
      <c r="B48" s="19" t="n"/>
      <c r="C48" s="20" t="n"/>
      <c r="D48" s="20" t="n"/>
      <c r="E48" s="21" t="n"/>
      <c r="F48" s="19" t="n"/>
      <c r="G48" s="22" t="n"/>
      <c r="H48" s="20" t="n"/>
      <c r="I48" s="22" t="n"/>
      <c r="J48" s="23" t="n"/>
      <c r="K48" s="20" t="n"/>
      <c r="L48" s="28">
        <f>IF(K48="","",IFERROR(VLOOKUP(K48,'Assumptions'!$A$5:$B$9,2,FALSE),""))</f>
        <v/>
      </c>
      <c r="M48" s="29">
        <f>IF(OR(G48="",I48="",J48=""),"",IFERROR(G48*I48*J48,""))</f>
        <v/>
      </c>
      <c r="N48" s="28">
        <f>IF(OR(M48="",L48=""),"",IFERROR(M48*L48,""))</f>
        <v/>
      </c>
      <c r="O48" s="26" t="n"/>
      <c r="P48" s="28">
        <f>IF(OR(G48="",I48="",O48=""),"",IFERROR(G48*I48*O48,""))</f>
        <v/>
      </c>
      <c r="Q48" s="26" t="n"/>
      <c r="R48" s="28">
        <f>IF(OR(N48="",P48="",Q48="",I48=""),"",IFERROR(N48+P48+(Q48*I48),""))</f>
        <v/>
      </c>
      <c r="S48" s="27" t="n"/>
      <c r="T48" s="20" t="n"/>
      <c r="U48" s="20" t="n"/>
      <c r="V48" s="28">
        <f>IF(OR(R48="",S48="",U48=""),"",IF(U48="Exclude","",IFERROR(R48*(1+S48),"")))</f>
        <v/>
      </c>
      <c r="W48" s="28">
        <f>IF(OR(V48="",I48="",I48=0),"",IFERROR(V48/I48,""))</f>
        <v/>
      </c>
      <c r="X48" s="13">
        <f>IF(COUNTA(A48:K48,O48,Q48,S48:U48)=0,"",IFERROR(IF(OR(A48="",B48="",C48="",D48="",E48="",F48="",G48="",H48="",I48="",J48="",K48="",O48="",Q48="",S48="",T48="",U48=""),"Check missing input",IF(L48="","Check technician rate",IF(OR(G48&lt;1,G48&gt;'Assumptions'!$B$15,G48&lt;&gt;INT(G48),I48&lt;1,I48&gt;'Assumptions'!$B$16,I48&lt;&gt;INT(I48),J48&lt;=0,J48&gt;'Assumptions'!$B$17,O48&lt;0,O48&gt;'Assumptions'!$B$18,Q48&lt;0,Q48&gt;'Assumptions'!$B$18,S48&lt;0,S48&gt;'Assumptions'!$B$19,E48&lt;'Assumptions'!$B$13,E48&gt;'Assumptions'!$B$14),"Check value",IF(U48="Needs Review","Human review",IF(AND(OR(U48="Include",U48="Alternate"),T48&lt;&gt;"Contractor"),"Confirm responsibility","Ready"))))),"Check value"))</f>
        <v/>
      </c>
    </row>
    <row r="49" ht="22" customHeight="1">
      <c r="A49" s="19" t="n"/>
      <c r="B49" s="19" t="n"/>
      <c r="C49" s="20" t="n"/>
      <c r="D49" s="20" t="n"/>
      <c r="E49" s="21" t="n"/>
      <c r="F49" s="19" t="n"/>
      <c r="G49" s="22" t="n"/>
      <c r="H49" s="20" t="n"/>
      <c r="I49" s="22" t="n"/>
      <c r="J49" s="23" t="n"/>
      <c r="K49" s="20" t="n"/>
      <c r="L49" s="24">
        <f>IF(K49="","",IFERROR(VLOOKUP(K49,'Assumptions'!$A$5:$B$9,2,FALSE),""))</f>
        <v/>
      </c>
      <c r="M49" s="25">
        <f>IF(OR(G49="",I49="",J49=""),"",IFERROR(G49*I49*J49,""))</f>
        <v/>
      </c>
      <c r="N49" s="24">
        <f>IF(OR(M49="",L49=""),"",IFERROR(M49*L49,""))</f>
        <v/>
      </c>
      <c r="O49" s="26" t="n"/>
      <c r="P49" s="24">
        <f>IF(OR(G49="",I49="",O49=""),"",IFERROR(G49*I49*O49,""))</f>
        <v/>
      </c>
      <c r="Q49" s="26" t="n"/>
      <c r="R49" s="24">
        <f>IF(OR(N49="",P49="",Q49="",I49=""),"",IFERROR(N49+P49+(Q49*I49),""))</f>
        <v/>
      </c>
      <c r="S49" s="27" t="n"/>
      <c r="T49" s="20" t="n"/>
      <c r="U49" s="20" t="n"/>
      <c r="V49" s="24">
        <f>IF(OR(R49="",S49="",U49=""),"",IF(U49="Exclude","",IFERROR(R49*(1+S49),"")))</f>
        <v/>
      </c>
      <c r="W49" s="24">
        <f>IF(OR(V49="",I49="",I49=0),"",IFERROR(V49/I49,""))</f>
        <v/>
      </c>
      <c r="X49" s="9">
        <f>IF(COUNTA(A49:K49,O49,Q49,S49:U49)=0,"",IFERROR(IF(OR(A49="",B49="",C49="",D49="",E49="",F49="",G49="",H49="",I49="",J49="",K49="",O49="",Q49="",S49="",T49="",U49=""),"Check missing input",IF(L49="","Check technician rate",IF(OR(G49&lt;1,G49&gt;'Assumptions'!$B$15,G49&lt;&gt;INT(G49),I49&lt;1,I49&gt;'Assumptions'!$B$16,I49&lt;&gt;INT(I49),J49&lt;=0,J49&gt;'Assumptions'!$B$17,O49&lt;0,O49&gt;'Assumptions'!$B$18,Q49&lt;0,Q49&gt;'Assumptions'!$B$18,S49&lt;0,S49&gt;'Assumptions'!$B$19,E49&lt;'Assumptions'!$B$13,E49&gt;'Assumptions'!$B$14),"Check value",IF(U49="Needs Review","Human review",IF(AND(OR(U49="Include",U49="Alternate"),T49&lt;&gt;"Contractor"),"Confirm responsibility","Ready"))))),"Check value"))</f>
        <v/>
      </c>
    </row>
    <row r="50" ht="22" customHeight="1">
      <c r="A50" s="19" t="n"/>
      <c r="B50" s="19" t="n"/>
      <c r="C50" s="20" t="n"/>
      <c r="D50" s="20" t="n"/>
      <c r="E50" s="21" t="n"/>
      <c r="F50" s="19" t="n"/>
      <c r="G50" s="22" t="n"/>
      <c r="H50" s="20" t="n"/>
      <c r="I50" s="22" t="n"/>
      <c r="J50" s="23" t="n"/>
      <c r="K50" s="20" t="n"/>
      <c r="L50" s="28">
        <f>IF(K50="","",IFERROR(VLOOKUP(K50,'Assumptions'!$A$5:$B$9,2,FALSE),""))</f>
        <v/>
      </c>
      <c r="M50" s="29">
        <f>IF(OR(G50="",I50="",J50=""),"",IFERROR(G50*I50*J50,""))</f>
        <v/>
      </c>
      <c r="N50" s="28">
        <f>IF(OR(M50="",L50=""),"",IFERROR(M50*L50,""))</f>
        <v/>
      </c>
      <c r="O50" s="26" t="n"/>
      <c r="P50" s="28">
        <f>IF(OR(G50="",I50="",O50=""),"",IFERROR(G50*I50*O50,""))</f>
        <v/>
      </c>
      <c r="Q50" s="26" t="n"/>
      <c r="R50" s="28">
        <f>IF(OR(N50="",P50="",Q50="",I50=""),"",IFERROR(N50+P50+(Q50*I50),""))</f>
        <v/>
      </c>
      <c r="S50" s="27" t="n"/>
      <c r="T50" s="20" t="n"/>
      <c r="U50" s="20" t="n"/>
      <c r="V50" s="28">
        <f>IF(OR(R50="",S50="",U50=""),"",IF(U50="Exclude","",IFERROR(R50*(1+S50),"")))</f>
        <v/>
      </c>
      <c r="W50" s="28">
        <f>IF(OR(V50="",I50="",I50=0),"",IFERROR(V50/I50,""))</f>
        <v/>
      </c>
      <c r="X50" s="13">
        <f>IF(COUNTA(A50:K50,O50,Q50,S50:U50)=0,"",IFERROR(IF(OR(A50="",B50="",C50="",D50="",E50="",F50="",G50="",H50="",I50="",J50="",K50="",O50="",Q50="",S50="",T50="",U50=""),"Check missing input",IF(L50="","Check technician rate",IF(OR(G50&lt;1,G50&gt;'Assumptions'!$B$15,G50&lt;&gt;INT(G50),I50&lt;1,I50&gt;'Assumptions'!$B$16,I50&lt;&gt;INT(I50),J50&lt;=0,J50&gt;'Assumptions'!$B$17,O50&lt;0,O50&gt;'Assumptions'!$B$18,Q50&lt;0,Q50&gt;'Assumptions'!$B$18,S50&lt;0,S50&gt;'Assumptions'!$B$19,E50&lt;'Assumptions'!$B$13,E50&gt;'Assumptions'!$B$14),"Check value",IF(U50="Needs Review","Human review",IF(AND(OR(U50="Include",U50="Alternate"),T50&lt;&gt;"Contractor"),"Confirm responsibility","Ready"))))),"Check value"))</f>
        <v/>
      </c>
    </row>
    <row r="51" ht="22" customHeight="1">
      <c r="A51" s="19" t="n"/>
      <c r="B51" s="19" t="n"/>
      <c r="C51" s="20" t="n"/>
      <c r="D51" s="20" t="n"/>
      <c r="E51" s="21" t="n"/>
      <c r="F51" s="19" t="n"/>
      <c r="G51" s="22" t="n"/>
      <c r="H51" s="20" t="n"/>
      <c r="I51" s="22" t="n"/>
      <c r="J51" s="23" t="n"/>
      <c r="K51" s="20" t="n"/>
      <c r="L51" s="24">
        <f>IF(K51="","",IFERROR(VLOOKUP(K51,'Assumptions'!$A$5:$B$9,2,FALSE),""))</f>
        <v/>
      </c>
      <c r="M51" s="25">
        <f>IF(OR(G51="",I51="",J51=""),"",IFERROR(G51*I51*J51,""))</f>
        <v/>
      </c>
      <c r="N51" s="24">
        <f>IF(OR(M51="",L51=""),"",IFERROR(M51*L51,""))</f>
        <v/>
      </c>
      <c r="O51" s="26" t="n"/>
      <c r="P51" s="24">
        <f>IF(OR(G51="",I51="",O51=""),"",IFERROR(G51*I51*O51,""))</f>
        <v/>
      </c>
      <c r="Q51" s="26" t="n"/>
      <c r="R51" s="24">
        <f>IF(OR(N51="",P51="",Q51="",I51=""),"",IFERROR(N51+P51+(Q51*I51),""))</f>
        <v/>
      </c>
      <c r="S51" s="27" t="n"/>
      <c r="T51" s="20" t="n"/>
      <c r="U51" s="20" t="n"/>
      <c r="V51" s="24">
        <f>IF(OR(R51="",S51="",U51=""),"",IF(U51="Exclude","",IFERROR(R51*(1+S51),"")))</f>
        <v/>
      </c>
      <c r="W51" s="24">
        <f>IF(OR(V51="",I51="",I51=0),"",IFERROR(V51/I51,""))</f>
        <v/>
      </c>
      <c r="X51" s="9">
        <f>IF(COUNTA(A51:K51,O51,Q51,S51:U51)=0,"",IFERROR(IF(OR(A51="",B51="",C51="",D51="",E51="",F51="",G51="",H51="",I51="",J51="",K51="",O51="",Q51="",S51="",T51="",U51=""),"Check missing input",IF(L51="","Check technician rate",IF(OR(G51&lt;1,G51&gt;'Assumptions'!$B$15,G51&lt;&gt;INT(G51),I51&lt;1,I51&gt;'Assumptions'!$B$16,I51&lt;&gt;INT(I51),J51&lt;=0,J51&gt;'Assumptions'!$B$17,O51&lt;0,O51&gt;'Assumptions'!$B$18,Q51&lt;0,Q51&gt;'Assumptions'!$B$18,S51&lt;0,S51&gt;'Assumptions'!$B$19,E51&lt;'Assumptions'!$B$13,E51&gt;'Assumptions'!$B$14),"Check value",IF(U51="Needs Review","Human review",IF(AND(OR(U51="Include",U51="Alternate"),T51&lt;&gt;"Contractor"),"Confirm responsibility","Ready"))))),"Check value"))</f>
        <v/>
      </c>
    </row>
    <row r="52" ht="22" customHeight="1">
      <c r="A52" s="19" t="n"/>
      <c r="B52" s="19" t="n"/>
      <c r="C52" s="20" t="n"/>
      <c r="D52" s="20" t="n"/>
      <c r="E52" s="21" t="n"/>
      <c r="F52" s="19" t="n"/>
      <c r="G52" s="22" t="n"/>
      <c r="H52" s="20" t="n"/>
      <c r="I52" s="22" t="n"/>
      <c r="J52" s="23" t="n"/>
      <c r="K52" s="20" t="n"/>
      <c r="L52" s="28">
        <f>IF(K52="","",IFERROR(VLOOKUP(K52,'Assumptions'!$A$5:$B$9,2,FALSE),""))</f>
        <v/>
      </c>
      <c r="M52" s="29">
        <f>IF(OR(G52="",I52="",J52=""),"",IFERROR(G52*I52*J52,""))</f>
        <v/>
      </c>
      <c r="N52" s="28">
        <f>IF(OR(M52="",L52=""),"",IFERROR(M52*L52,""))</f>
        <v/>
      </c>
      <c r="O52" s="26" t="n"/>
      <c r="P52" s="28">
        <f>IF(OR(G52="",I52="",O52=""),"",IFERROR(G52*I52*O52,""))</f>
        <v/>
      </c>
      <c r="Q52" s="26" t="n"/>
      <c r="R52" s="28">
        <f>IF(OR(N52="",P52="",Q52="",I52=""),"",IFERROR(N52+P52+(Q52*I52),""))</f>
        <v/>
      </c>
      <c r="S52" s="27" t="n"/>
      <c r="T52" s="20" t="n"/>
      <c r="U52" s="20" t="n"/>
      <c r="V52" s="28">
        <f>IF(OR(R52="",S52="",U52=""),"",IF(U52="Exclude","",IFERROR(R52*(1+S52),"")))</f>
        <v/>
      </c>
      <c r="W52" s="28">
        <f>IF(OR(V52="",I52="",I52=0),"",IFERROR(V52/I52,""))</f>
        <v/>
      </c>
      <c r="X52" s="13">
        <f>IF(COUNTA(A52:K52,O52,Q52,S52:U52)=0,"",IFERROR(IF(OR(A52="",B52="",C52="",D52="",E52="",F52="",G52="",H52="",I52="",J52="",K52="",O52="",Q52="",S52="",T52="",U52=""),"Check missing input",IF(L52="","Check technician rate",IF(OR(G52&lt;1,G52&gt;'Assumptions'!$B$15,G52&lt;&gt;INT(G52),I52&lt;1,I52&gt;'Assumptions'!$B$16,I52&lt;&gt;INT(I52),J52&lt;=0,J52&gt;'Assumptions'!$B$17,O52&lt;0,O52&gt;'Assumptions'!$B$18,Q52&lt;0,Q52&gt;'Assumptions'!$B$18,S52&lt;0,S52&gt;'Assumptions'!$B$19,E52&lt;'Assumptions'!$B$13,E52&gt;'Assumptions'!$B$14),"Check value",IF(U52="Needs Review","Human review",IF(AND(OR(U52="Include",U52="Alternate"),T52&lt;&gt;"Contractor"),"Confirm responsibility","Ready"))))),"Check value"))</f>
        <v/>
      </c>
    </row>
    <row r="53" ht="22" customHeight="1">
      <c r="A53" s="19" t="n"/>
      <c r="B53" s="19" t="n"/>
      <c r="C53" s="20" t="n"/>
      <c r="D53" s="20" t="n"/>
      <c r="E53" s="21" t="n"/>
      <c r="F53" s="19" t="n"/>
      <c r="G53" s="22" t="n"/>
      <c r="H53" s="20" t="n"/>
      <c r="I53" s="22" t="n"/>
      <c r="J53" s="23" t="n"/>
      <c r="K53" s="20" t="n"/>
      <c r="L53" s="24">
        <f>IF(K53="","",IFERROR(VLOOKUP(K53,'Assumptions'!$A$5:$B$9,2,FALSE),""))</f>
        <v/>
      </c>
      <c r="M53" s="25">
        <f>IF(OR(G53="",I53="",J53=""),"",IFERROR(G53*I53*J53,""))</f>
        <v/>
      </c>
      <c r="N53" s="24">
        <f>IF(OR(M53="",L53=""),"",IFERROR(M53*L53,""))</f>
        <v/>
      </c>
      <c r="O53" s="26" t="n"/>
      <c r="P53" s="24">
        <f>IF(OR(G53="",I53="",O53=""),"",IFERROR(G53*I53*O53,""))</f>
        <v/>
      </c>
      <c r="Q53" s="26" t="n"/>
      <c r="R53" s="24">
        <f>IF(OR(N53="",P53="",Q53="",I53=""),"",IFERROR(N53+P53+(Q53*I53),""))</f>
        <v/>
      </c>
      <c r="S53" s="27" t="n"/>
      <c r="T53" s="20" t="n"/>
      <c r="U53" s="20" t="n"/>
      <c r="V53" s="24">
        <f>IF(OR(R53="",S53="",U53=""),"",IF(U53="Exclude","",IFERROR(R53*(1+S53),"")))</f>
        <v/>
      </c>
      <c r="W53" s="24">
        <f>IF(OR(V53="",I53="",I53=0),"",IFERROR(V53/I53,""))</f>
        <v/>
      </c>
      <c r="X53" s="9">
        <f>IF(COUNTA(A53:K53,O53,Q53,S53:U53)=0,"",IFERROR(IF(OR(A53="",B53="",C53="",D53="",E53="",F53="",G53="",H53="",I53="",J53="",K53="",O53="",Q53="",S53="",T53="",U53=""),"Check missing input",IF(L53="","Check technician rate",IF(OR(G53&lt;1,G53&gt;'Assumptions'!$B$15,G53&lt;&gt;INT(G53),I53&lt;1,I53&gt;'Assumptions'!$B$16,I53&lt;&gt;INT(I53),J53&lt;=0,J53&gt;'Assumptions'!$B$17,O53&lt;0,O53&gt;'Assumptions'!$B$18,Q53&lt;0,Q53&gt;'Assumptions'!$B$18,S53&lt;0,S53&gt;'Assumptions'!$B$19,E53&lt;'Assumptions'!$B$13,E53&gt;'Assumptions'!$B$14),"Check value",IF(U53="Needs Review","Human review",IF(AND(OR(U53="Include",U53="Alternate"),T53&lt;&gt;"Contractor"),"Confirm responsibility","Ready"))))),"Check value"))</f>
        <v/>
      </c>
    </row>
    <row r="54" ht="22" customHeight="1">
      <c r="A54" s="19" t="n"/>
      <c r="B54" s="19" t="n"/>
      <c r="C54" s="20" t="n"/>
      <c r="D54" s="20" t="n"/>
      <c r="E54" s="21" t="n"/>
      <c r="F54" s="19" t="n"/>
      <c r="G54" s="22" t="n"/>
      <c r="H54" s="20" t="n"/>
      <c r="I54" s="22" t="n"/>
      <c r="J54" s="23" t="n"/>
      <c r="K54" s="20" t="n"/>
      <c r="L54" s="28">
        <f>IF(K54="","",IFERROR(VLOOKUP(K54,'Assumptions'!$A$5:$B$9,2,FALSE),""))</f>
        <v/>
      </c>
      <c r="M54" s="29">
        <f>IF(OR(G54="",I54="",J54=""),"",IFERROR(G54*I54*J54,""))</f>
        <v/>
      </c>
      <c r="N54" s="28">
        <f>IF(OR(M54="",L54=""),"",IFERROR(M54*L54,""))</f>
        <v/>
      </c>
      <c r="O54" s="26" t="n"/>
      <c r="P54" s="28">
        <f>IF(OR(G54="",I54="",O54=""),"",IFERROR(G54*I54*O54,""))</f>
        <v/>
      </c>
      <c r="Q54" s="26" t="n"/>
      <c r="R54" s="28">
        <f>IF(OR(N54="",P54="",Q54="",I54=""),"",IFERROR(N54+P54+(Q54*I54),""))</f>
        <v/>
      </c>
      <c r="S54" s="27" t="n"/>
      <c r="T54" s="20" t="n"/>
      <c r="U54" s="20" t="n"/>
      <c r="V54" s="28">
        <f>IF(OR(R54="",S54="",U54=""),"",IF(U54="Exclude","",IFERROR(R54*(1+S54),"")))</f>
        <v/>
      </c>
      <c r="W54" s="28">
        <f>IF(OR(V54="",I54="",I54=0),"",IFERROR(V54/I54,""))</f>
        <v/>
      </c>
      <c r="X54" s="13">
        <f>IF(COUNTA(A54:K54,O54,Q54,S54:U54)=0,"",IFERROR(IF(OR(A54="",B54="",C54="",D54="",E54="",F54="",G54="",H54="",I54="",J54="",K54="",O54="",Q54="",S54="",T54="",U54=""),"Check missing input",IF(L54="","Check technician rate",IF(OR(G54&lt;1,G54&gt;'Assumptions'!$B$15,G54&lt;&gt;INT(G54),I54&lt;1,I54&gt;'Assumptions'!$B$16,I54&lt;&gt;INT(I54),J54&lt;=0,J54&gt;'Assumptions'!$B$17,O54&lt;0,O54&gt;'Assumptions'!$B$18,Q54&lt;0,Q54&gt;'Assumptions'!$B$18,S54&lt;0,S54&gt;'Assumptions'!$B$19,E54&lt;'Assumptions'!$B$13,E54&gt;'Assumptions'!$B$14),"Check value",IF(U54="Needs Review","Human review",IF(AND(OR(U54="Include",U54="Alternate"),T54&lt;&gt;"Contractor"),"Confirm responsibility","Ready"))))),"Check value"))</f>
        <v/>
      </c>
    </row>
    <row r="55" ht="22" customHeight="1">
      <c r="A55" s="19" t="n"/>
      <c r="B55" s="19" t="n"/>
      <c r="C55" s="20" t="n"/>
      <c r="D55" s="20" t="n"/>
      <c r="E55" s="21" t="n"/>
      <c r="F55" s="19" t="n"/>
      <c r="G55" s="22" t="n"/>
      <c r="H55" s="20" t="n"/>
      <c r="I55" s="22" t="n"/>
      <c r="J55" s="23" t="n"/>
      <c r="K55" s="20" t="n"/>
      <c r="L55" s="24">
        <f>IF(K55="","",IFERROR(VLOOKUP(K55,'Assumptions'!$A$5:$B$9,2,FALSE),""))</f>
        <v/>
      </c>
      <c r="M55" s="25">
        <f>IF(OR(G55="",I55="",J55=""),"",IFERROR(G55*I55*J55,""))</f>
        <v/>
      </c>
      <c r="N55" s="24">
        <f>IF(OR(M55="",L55=""),"",IFERROR(M55*L55,""))</f>
        <v/>
      </c>
      <c r="O55" s="26" t="n"/>
      <c r="P55" s="24">
        <f>IF(OR(G55="",I55="",O55=""),"",IFERROR(G55*I55*O55,""))</f>
        <v/>
      </c>
      <c r="Q55" s="26" t="n"/>
      <c r="R55" s="24">
        <f>IF(OR(N55="",P55="",Q55="",I55=""),"",IFERROR(N55+P55+(Q55*I55),""))</f>
        <v/>
      </c>
      <c r="S55" s="27" t="n"/>
      <c r="T55" s="20" t="n"/>
      <c r="U55" s="20" t="n"/>
      <c r="V55" s="24">
        <f>IF(OR(R55="",S55="",U55=""),"",IF(U55="Exclude","",IFERROR(R55*(1+S55),"")))</f>
        <v/>
      </c>
      <c r="W55" s="24">
        <f>IF(OR(V55="",I55="",I55=0),"",IFERROR(V55/I55,""))</f>
        <v/>
      </c>
      <c r="X55" s="9">
        <f>IF(COUNTA(A55:K55,O55,Q55,S55:U55)=0,"",IFERROR(IF(OR(A55="",B55="",C55="",D55="",E55="",F55="",G55="",H55="",I55="",J55="",K55="",O55="",Q55="",S55="",T55="",U55=""),"Check missing input",IF(L55="","Check technician rate",IF(OR(G55&lt;1,G55&gt;'Assumptions'!$B$15,G55&lt;&gt;INT(G55),I55&lt;1,I55&gt;'Assumptions'!$B$16,I55&lt;&gt;INT(I55),J55&lt;=0,J55&gt;'Assumptions'!$B$17,O55&lt;0,O55&gt;'Assumptions'!$B$18,Q55&lt;0,Q55&gt;'Assumptions'!$B$18,S55&lt;0,S55&gt;'Assumptions'!$B$19,E55&lt;'Assumptions'!$B$13,E55&gt;'Assumptions'!$B$14),"Check value",IF(U55="Needs Review","Human review",IF(AND(OR(U55="Include",U55="Alternate"),T55&lt;&gt;"Contractor"),"Confirm responsibility","Ready"))))),"Check value"))</f>
        <v/>
      </c>
    </row>
    <row r="56" ht="22" customHeight="1">
      <c r="A56" s="19" t="n"/>
      <c r="B56" s="19" t="n"/>
      <c r="C56" s="20" t="n"/>
      <c r="D56" s="20" t="n"/>
      <c r="E56" s="21" t="n"/>
      <c r="F56" s="19" t="n"/>
      <c r="G56" s="22" t="n"/>
      <c r="H56" s="20" t="n"/>
      <c r="I56" s="22" t="n"/>
      <c r="J56" s="23" t="n"/>
      <c r="K56" s="20" t="n"/>
      <c r="L56" s="28">
        <f>IF(K56="","",IFERROR(VLOOKUP(K56,'Assumptions'!$A$5:$B$9,2,FALSE),""))</f>
        <v/>
      </c>
      <c r="M56" s="29">
        <f>IF(OR(G56="",I56="",J56=""),"",IFERROR(G56*I56*J56,""))</f>
        <v/>
      </c>
      <c r="N56" s="28">
        <f>IF(OR(M56="",L56=""),"",IFERROR(M56*L56,""))</f>
        <v/>
      </c>
      <c r="O56" s="26" t="n"/>
      <c r="P56" s="28">
        <f>IF(OR(G56="",I56="",O56=""),"",IFERROR(G56*I56*O56,""))</f>
        <v/>
      </c>
      <c r="Q56" s="26" t="n"/>
      <c r="R56" s="28">
        <f>IF(OR(N56="",P56="",Q56="",I56=""),"",IFERROR(N56+P56+(Q56*I56),""))</f>
        <v/>
      </c>
      <c r="S56" s="27" t="n"/>
      <c r="T56" s="20" t="n"/>
      <c r="U56" s="20" t="n"/>
      <c r="V56" s="28">
        <f>IF(OR(R56="",S56="",U56=""),"",IF(U56="Exclude","",IFERROR(R56*(1+S56),"")))</f>
        <v/>
      </c>
      <c r="W56" s="28">
        <f>IF(OR(V56="",I56="",I56=0),"",IFERROR(V56/I56,""))</f>
        <v/>
      </c>
      <c r="X56" s="13">
        <f>IF(COUNTA(A56:K56,O56,Q56,S56:U56)=0,"",IFERROR(IF(OR(A56="",B56="",C56="",D56="",E56="",F56="",G56="",H56="",I56="",J56="",K56="",O56="",Q56="",S56="",T56="",U56=""),"Check missing input",IF(L56="","Check technician rate",IF(OR(G56&lt;1,G56&gt;'Assumptions'!$B$15,G56&lt;&gt;INT(G56),I56&lt;1,I56&gt;'Assumptions'!$B$16,I56&lt;&gt;INT(I56),J56&lt;=0,J56&gt;'Assumptions'!$B$17,O56&lt;0,O56&gt;'Assumptions'!$B$18,Q56&lt;0,Q56&gt;'Assumptions'!$B$18,S56&lt;0,S56&gt;'Assumptions'!$B$19,E56&lt;'Assumptions'!$B$13,E56&gt;'Assumptions'!$B$14),"Check value",IF(U56="Needs Review","Human review",IF(AND(OR(U56="Include",U56="Alternate"),T56&lt;&gt;"Contractor"),"Confirm responsibility","Ready"))))),"Check value"))</f>
        <v/>
      </c>
    </row>
    <row r="57" ht="22" customHeight="1">
      <c r="A57" s="19" t="n"/>
      <c r="B57" s="19" t="n"/>
      <c r="C57" s="20" t="n"/>
      <c r="D57" s="20" t="n"/>
      <c r="E57" s="21" t="n"/>
      <c r="F57" s="19" t="n"/>
      <c r="G57" s="22" t="n"/>
      <c r="H57" s="20" t="n"/>
      <c r="I57" s="22" t="n"/>
      <c r="J57" s="23" t="n"/>
      <c r="K57" s="20" t="n"/>
      <c r="L57" s="24">
        <f>IF(K57="","",IFERROR(VLOOKUP(K57,'Assumptions'!$A$5:$B$9,2,FALSE),""))</f>
        <v/>
      </c>
      <c r="M57" s="25">
        <f>IF(OR(G57="",I57="",J57=""),"",IFERROR(G57*I57*J57,""))</f>
        <v/>
      </c>
      <c r="N57" s="24">
        <f>IF(OR(M57="",L57=""),"",IFERROR(M57*L57,""))</f>
        <v/>
      </c>
      <c r="O57" s="26" t="n"/>
      <c r="P57" s="24">
        <f>IF(OR(G57="",I57="",O57=""),"",IFERROR(G57*I57*O57,""))</f>
        <v/>
      </c>
      <c r="Q57" s="26" t="n"/>
      <c r="R57" s="24">
        <f>IF(OR(N57="",P57="",Q57="",I57=""),"",IFERROR(N57+P57+(Q57*I57),""))</f>
        <v/>
      </c>
      <c r="S57" s="27" t="n"/>
      <c r="T57" s="20" t="n"/>
      <c r="U57" s="20" t="n"/>
      <c r="V57" s="24">
        <f>IF(OR(R57="",S57="",U57=""),"",IF(U57="Exclude","",IFERROR(R57*(1+S57),"")))</f>
        <v/>
      </c>
      <c r="W57" s="24">
        <f>IF(OR(V57="",I57="",I57=0),"",IFERROR(V57/I57,""))</f>
        <v/>
      </c>
      <c r="X57" s="9">
        <f>IF(COUNTA(A57:K57,O57,Q57,S57:U57)=0,"",IFERROR(IF(OR(A57="",B57="",C57="",D57="",E57="",F57="",G57="",H57="",I57="",J57="",K57="",O57="",Q57="",S57="",T57="",U57=""),"Check missing input",IF(L57="","Check technician rate",IF(OR(G57&lt;1,G57&gt;'Assumptions'!$B$15,G57&lt;&gt;INT(G57),I57&lt;1,I57&gt;'Assumptions'!$B$16,I57&lt;&gt;INT(I57),J57&lt;=0,J57&gt;'Assumptions'!$B$17,O57&lt;0,O57&gt;'Assumptions'!$B$18,Q57&lt;0,Q57&gt;'Assumptions'!$B$18,S57&lt;0,S57&gt;'Assumptions'!$B$19,E57&lt;'Assumptions'!$B$13,E57&gt;'Assumptions'!$B$14),"Check value",IF(U57="Needs Review","Human review",IF(AND(OR(U57="Include",U57="Alternate"),T57&lt;&gt;"Contractor"),"Confirm responsibility","Ready"))))),"Check value"))</f>
        <v/>
      </c>
    </row>
    <row r="58" ht="22" customHeight="1">
      <c r="A58" s="19" t="n"/>
      <c r="B58" s="19" t="n"/>
      <c r="C58" s="20" t="n"/>
      <c r="D58" s="20" t="n"/>
      <c r="E58" s="21" t="n"/>
      <c r="F58" s="19" t="n"/>
      <c r="G58" s="22" t="n"/>
      <c r="H58" s="20" t="n"/>
      <c r="I58" s="22" t="n"/>
      <c r="J58" s="23" t="n"/>
      <c r="K58" s="20" t="n"/>
      <c r="L58" s="28">
        <f>IF(K58="","",IFERROR(VLOOKUP(K58,'Assumptions'!$A$5:$B$9,2,FALSE),""))</f>
        <v/>
      </c>
      <c r="M58" s="29">
        <f>IF(OR(G58="",I58="",J58=""),"",IFERROR(G58*I58*J58,""))</f>
        <v/>
      </c>
      <c r="N58" s="28">
        <f>IF(OR(M58="",L58=""),"",IFERROR(M58*L58,""))</f>
        <v/>
      </c>
      <c r="O58" s="26" t="n"/>
      <c r="P58" s="28">
        <f>IF(OR(G58="",I58="",O58=""),"",IFERROR(G58*I58*O58,""))</f>
        <v/>
      </c>
      <c r="Q58" s="26" t="n"/>
      <c r="R58" s="28">
        <f>IF(OR(N58="",P58="",Q58="",I58=""),"",IFERROR(N58+P58+(Q58*I58),""))</f>
        <v/>
      </c>
      <c r="S58" s="27" t="n"/>
      <c r="T58" s="20" t="n"/>
      <c r="U58" s="20" t="n"/>
      <c r="V58" s="28">
        <f>IF(OR(R58="",S58="",U58=""),"",IF(U58="Exclude","",IFERROR(R58*(1+S58),"")))</f>
        <v/>
      </c>
      <c r="W58" s="28">
        <f>IF(OR(V58="",I58="",I58=0),"",IFERROR(V58/I58,""))</f>
        <v/>
      </c>
      <c r="X58" s="13">
        <f>IF(COUNTA(A58:K58,O58,Q58,S58:U58)=0,"",IFERROR(IF(OR(A58="",B58="",C58="",D58="",E58="",F58="",G58="",H58="",I58="",J58="",K58="",O58="",Q58="",S58="",T58="",U58=""),"Check missing input",IF(L58="","Check technician rate",IF(OR(G58&lt;1,G58&gt;'Assumptions'!$B$15,G58&lt;&gt;INT(G58),I58&lt;1,I58&gt;'Assumptions'!$B$16,I58&lt;&gt;INT(I58),J58&lt;=0,J58&gt;'Assumptions'!$B$17,O58&lt;0,O58&gt;'Assumptions'!$B$18,Q58&lt;0,Q58&gt;'Assumptions'!$B$18,S58&lt;0,S58&gt;'Assumptions'!$B$19,E58&lt;'Assumptions'!$B$13,E58&gt;'Assumptions'!$B$14),"Check value",IF(U58="Needs Review","Human review",IF(AND(OR(U58="Include",U58="Alternate"),T58&lt;&gt;"Contractor"),"Confirm responsibility","Ready"))))),"Check value"))</f>
        <v/>
      </c>
    </row>
    <row r="59" ht="22" customHeight="1">
      <c r="A59" s="19" t="n"/>
      <c r="B59" s="19" t="n"/>
      <c r="C59" s="20" t="n"/>
      <c r="D59" s="20" t="n"/>
      <c r="E59" s="21" t="n"/>
      <c r="F59" s="19" t="n"/>
      <c r="G59" s="22" t="n"/>
      <c r="H59" s="20" t="n"/>
      <c r="I59" s="22" t="n"/>
      <c r="J59" s="23" t="n"/>
      <c r="K59" s="20" t="n"/>
      <c r="L59" s="24">
        <f>IF(K59="","",IFERROR(VLOOKUP(K59,'Assumptions'!$A$5:$B$9,2,FALSE),""))</f>
        <v/>
      </c>
      <c r="M59" s="25">
        <f>IF(OR(G59="",I59="",J59=""),"",IFERROR(G59*I59*J59,""))</f>
        <v/>
      </c>
      <c r="N59" s="24">
        <f>IF(OR(M59="",L59=""),"",IFERROR(M59*L59,""))</f>
        <v/>
      </c>
      <c r="O59" s="26" t="n"/>
      <c r="P59" s="24">
        <f>IF(OR(G59="",I59="",O59=""),"",IFERROR(G59*I59*O59,""))</f>
        <v/>
      </c>
      <c r="Q59" s="26" t="n"/>
      <c r="R59" s="24">
        <f>IF(OR(N59="",P59="",Q59="",I59=""),"",IFERROR(N59+P59+(Q59*I59),""))</f>
        <v/>
      </c>
      <c r="S59" s="27" t="n"/>
      <c r="T59" s="20" t="n"/>
      <c r="U59" s="20" t="n"/>
      <c r="V59" s="24">
        <f>IF(OR(R59="",S59="",U59=""),"",IF(U59="Exclude","",IFERROR(R59*(1+S59),"")))</f>
        <v/>
      </c>
      <c r="W59" s="24">
        <f>IF(OR(V59="",I59="",I59=0),"",IFERROR(V59/I59,""))</f>
        <v/>
      </c>
      <c r="X59" s="9">
        <f>IF(COUNTA(A59:K59,O59,Q59,S59:U59)=0,"",IFERROR(IF(OR(A59="",B59="",C59="",D59="",E59="",F59="",G59="",H59="",I59="",J59="",K59="",O59="",Q59="",S59="",T59="",U59=""),"Check missing input",IF(L59="","Check technician rate",IF(OR(G59&lt;1,G59&gt;'Assumptions'!$B$15,G59&lt;&gt;INT(G59),I59&lt;1,I59&gt;'Assumptions'!$B$16,I59&lt;&gt;INT(I59),J59&lt;=0,J59&gt;'Assumptions'!$B$17,O59&lt;0,O59&gt;'Assumptions'!$B$18,Q59&lt;0,Q59&gt;'Assumptions'!$B$18,S59&lt;0,S59&gt;'Assumptions'!$B$19,E59&lt;'Assumptions'!$B$13,E59&gt;'Assumptions'!$B$14),"Check value",IF(U59="Needs Review","Human review",IF(AND(OR(U59="Include",U59="Alternate"),T59&lt;&gt;"Contractor"),"Confirm responsibility","Ready"))))),"Check value"))</f>
        <v/>
      </c>
    </row>
    <row r="60" ht="22" customHeight="1">
      <c r="A60" s="19" t="n"/>
      <c r="B60" s="19" t="n"/>
      <c r="C60" s="20" t="n"/>
      <c r="D60" s="20" t="n"/>
      <c r="E60" s="21" t="n"/>
      <c r="F60" s="19" t="n"/>
      <c r="G60" s="22" t="n"/>
      <c r="H60" s="20" t="n"/>
      <c r="I60" s="22" t="n"/>
      <c r="J60" s="23" t="n"/>
      <c r="K60" s="20" t="n"/>
      <c r="L60" s="28">
        <f>IF(K60="","",IFERROR(VLOOKUP(K60,'Assumptions'!$A$5:$B$9,2,FALSE),""))</f>
        <v/>
      </c>
      <c r="M60" s="29">
        <f>IF(OR(G60="",I60="",J60=""),"",IFERROR(G60*I60*J60,""))</f>
        <v/>
      </c>
      <c r="N60" s="28">
        <f>IF(OR(M60="",L60=""),"",IFERROR(M60*L60,""))</f>
        <v/>
      </c>
      <c r="O60" s="26" t="n"/>
      <c r="P60" s="28">
        <f>IF(OR(G60="",I60="",O60=""),"",IFERROR(G60*I60*O60,""))</f>
        <v/>
      </c>
      <c r="Q60" s="26" t="n"/>
      <c r="R60" s="28">
        <f>IF(OR(N60="",P60="",Q60="",I60=""),"",IFERROR(N60+P60+(Q60*I60),""))</f>
        <v/>
      </c>
      <c r="S60" s="27" t="n"/>
      <c r="T60" s="20" t="n"/>
      <c r="U60" s="20" t="n"/>
      <c r="V60" s="28">
        <f>IF(OR(R60="",S60="",U60=""),"",IF(U60="Exclude","",IFERROR(R60*(1+S60),"")))</f>
        <v/>
      </c>
      <c r="W60" s="28">
        <f>IF(OR(V60="",I60="",I60=0),"",IFERROR(V60/I60,""))</f>
        <v/>
      </c>
      <c r="X60" s="13">
        <f>IF(COUNTA(A60:K60,O60,Q60,S60:U60)=0,"",IFERROR(IF(OR(A60="",B60="",C60="",D60="",E60="",F60="",G60="",H60="",I60="",J60="",K60="",O60="",Q60="",S60="",T60="",U60=""),"Check missing input",IF(L60="","Check technician rate",IF(OR(G60&lt;1,G60&gt;'Assumptions'!$B$15,G60&lt;&gt;INT(G60),I60&lt;1,I60&gt;'Assumptions'!$B$16,I60&lt;&gt;INT(I60),J60&lt;=0,J60&gt;'Assumptions'!$B$17,O60&lt;0,O60&gt;'Assumptions'!$B$18,Q60&lt;0,Q60&gt;'Assumptions'!$B$18,S60&lt;0,S60&gt;'Assumptions'!$B$19,E60&lt;'Assumptions'!$B$13,E60&gt;'Assumptions'!$B$14),"Check value",IF(U60="Needs Review","Human review",IF(AND(OR(U60="Include",U60="Alternate"),T60&lt;&gt;"Contractor"),"Confirm responsibility","Ready"))))),"Check value"))</f>
        <v/>
      </c>
    </row>
    <row r="61" ht="22" customHeight="1">
      <c r="A61" s="19" t="n"/>
      <c r="B61" s="19" t="n"/>
      <c r="C61" s="20" t="n"/>
      <c r="D61" s="20" t="n"/>
      <c r="E61" s="21" t="n"/>
      <c r="F61" s="19" t="n"/>
      <c r="G61" s="22" t="n"/>
      <c r="H61" s="20" t="n"/>
      <c r="I61" s="22" t="n"/>
      <c r="J61" s="23" t="n"/>
      <c r="K61" s="20" t="n"/>
      <c r="L61" s="24">
        <f>IF(K61="","",IFERROR(VLOOKUP(K61,'Assumptions'!$A$5:$B$9,2,FALSE),""))</f>
        <v/>
      </c>
      <c r="M61" s="25">
        <f>IF(OR(G61="",I61="",J61=""),"",IFERROR(G61*I61*J61,""))</f>
        <v/>
      </c>
      <c r="N61" s="24">
        <f>IF(OR(M61="",L61=""),"",IFERROR(M61*L61,""))</f>
        <v/>
      </c>
      <c r="O61" s="26" t="n"/>
      <c r="P61" s="24">
        <f>IF(OR(G61="",I61="",O61=""),"",IFERROR(G61*I61*O61,""))</f>
        <v/>
      </c>
      <c r="Q61" s="26" t="n"/>
      <c r="R61" s="24">
        <f>IF(OR(N61="",P61="",Q61="",I61=""),"",IFERROR(N61+P61+(Q61*I61),""))</f>
        <v/>
      </c>
      <c r="S61" s="27" t="n"/>
      <c r="T61" s="20" t="n"/>
      <c r="U61" s="20" t="n"/>
      <c r="V61" s="24">
        <f>IF(OR(R61="",S61="",U61=""),"",IF(U61="Exclude","",IFERROR(R61*(1+S61),"")))</f>
        <v/>
      </c>
      <c r="W61" s="24">
        <f>IF(OR(V61="",I61="",I61=0),"",IFERROR(V61/I61,""))</f>
        <v/>
      </c>
      <c r="X61" s="9">
        <f>IF(COUNTA(A61:K61,O61,Q61,S61:U61)=0,"",IFERROR(IF(OR(A61="",B61="",C61="",D61="",E61="",F61="",G61="",H61="",I61="",J61="",K61="",O61="",Q61="",S61="",T61="",U61=""),"Check missing input",IF(L61="","Check technician rate",IF(OR(G61&lt;1,G61&gt;'Assumptions'!$B$15,G61&lt;&gt;INT(G61),I61&lt;1,I61&gt;'Assumptions'!$B$16,I61&lt;&gt;INT(I61),J61&lt;=0,J61&gt;'Assumptions'!$B$17,O61&lt;0,O61&gt;'Assumptions'!$B$18,Q61&lt;0,Q61&gt;'Assumptions'!$B$18,S61&lt;0,S61&gt;'Assumptions'!$B$19,E61&lt;'Assumptions'!$B$13,E61&gt;'Assumptions'!$B$14),"Check value",IF(U61="Needs Review","Human review",IF(AND(OR(U61="Include",U61="Alternate"),T61&lt;&gt;"Contractor"),"Confirm responsibility","Ready"))))),"Check value"))</f>
        <v/>
      </c>
    </row>
    <row r="62" ht="22" customHeight="1">
      <c r="A62" s="19" t="n"/>
      <c r="B62" s="19" t="n"/>
      <c r="C62" s="20" t="n"/>
      <c r="D62" s="20" t="n"/>
      <c r="E62" s="21" t="n"/>
      <c r="F62" s="19" t="n"/>
      <c r="G62" s="22" t="n"/>
      <c r="H62" s="20" t="n"/>
      <c r="I62" s="22" t="n"/>
      <c r="J62" s="23" t="n"/>
      <c r="K62" s="20" t="n"/>
      <c r="L62" s="28">
        <f>IF(K62="","",IFERROR(VLOOKUP(K62,'Assumptions'!$A$5:$B$9,2,FALSE),""))</f>
        <v/>
      </c>
      <c r="M62" s="29">
        <f>IF(OR(G62="",I62="",J62=""),"",IFERROR(G62*I62*J62,""))</f>
        <v/>
      </c>
      <c r="N62" s="28">
        <f>IF(OR(M62="",L62=""),"",IFERROR(M62*L62,""))</f>
        <v/>
      </c>
      <c r="O62" s="26" t="n"/>
      <c r="P62" s="28">
        <f>IF(OR(G62="",I62="",O62=""),"",IFERROR(G62*I62*O62,""))</f>
        <v/>
      </c>
      <c r="Q62" s="26" t="n"/>
      <c r="R62" s="28">
        <f>IF(OR(N62="",P62="",Q62="",I62=""),"",IFERROR(N62+P62+(Q62*I62),""))</f>
        <v/>
      </c>
      <c r="S62" s="27" t="n"/>
      <c r="T62" s="20" t="n"/>
      <c r="U62" s="20" t="n"/>
      <c r="V62" s="28">
        <f>IF(OR(R62="",S62="",U62=""),"",IF(U62="Exclude","",IFERROR(R62*(1+S62),"")))</f>
        <v/>
      </c>
      <c r="W62" s="28">
        <f>IF(OR(V62="",I62="",I62=0),"",IFERROR(V62/I62,""))</f>
        <v/>
      </c>
      <c r="X62" s="13">
        <f>IF(COUNTA(A62:K62,O62,Q62,S62:U62)=0,"",IFERROR(IF(OR(A62="",B62="",C62="",D62="",E62="",F62="",G62="",H62="",I62="",J62="",K62="",O62="",Q62="",S62="",T62="",U62=""),"Check missing input",IF(L62="","Check technician rate",IF(OR(G62&lt;1,G62&gt;'Assumptions'!$B$15,G62&lt;&gt;INT(G62),I62&lt;1,I62&gt;'Assumptions'!$B$16,I62&lt;&gt;INT(I62),J62&lt;=0,J62&gt;'Assumptions'!$B$17,O62&lt;0,O62&gt;'Assumptions'!$B$18,Q62&lt;0,Q62&gt;'Assumptions'!$B$18,S62&lt;0,S62&gt;'Assumptions'!$B$19,E62&lt;'Assumptions'!$B$13,E62&gt;'Assumptions'!$B$14),"Check value",IF(U62="Needs Review","Human review",IF(AND(OR(U62="Include",U62="Alternate"),T62&lt;&gt;"Contractor"),"Confirm responsibility","Ready"))))),"Check value"))</f>
        <v/>
      </c>
    </row>
    <row r="63" ht="22" customHeight="1">
      <c r="A63" s="19" t="n"/>
      <c r="B63" s="19" t="n"/>
      <c r="C63" s="20" t="n"/>
      <c r="D63" s="20" t="n"/>
      <c r="E63" s="21" t="n"/>
      <c r="F63" s="19" t="n"/>
      <c r="G63" s="22" t="n"/>
      <c r="H63" s="20" t="n"/>
      <c r="I63" s="22" t="n"/>
      <c r="J63" s="23" t="n"/>
      <c r="K63" s="20" t="n"/>
      <c r="L63" s="24">
        <f>IF(K63="","",IFERROR(VLOOKUP(K63,'Assumptions'!$A$5:$B$9,2,FALSE),""))</f>
        <v/>
      </c>
      <c r="M63" s="25">
        <f>IF(OR(G63="",I63="",J63=""),"",IFERROR(G63*I63*J63,""))</f>
        <v/>
      </c>
      <c r="N63" s="24">
        <f>IF(OR(M63="",L63=""),"",IFERROR(M63*L63,""))</f>
        <v/>
      </c>
      <c r="O63" s="26" t="n"/>
      <c r="P63" s="24">
        <f>IF(OR(G63="",I63="",O63=""),"",IFERROR(G63*I63*O63,""))</f>
        <v/>
      </c>
      <c r="Q63" s="26" t="n"/>
      <c r="R63" s="24">
        <f>IF(OR(N63="",P63="",Q63="",I63=""),"",IFERROR(N63+P63+(Q63*I63),""))</f>
        <v/>
      </c>
      <c r="S63" s="27" t="n"/>
      <c r="T63" s="20" t="n"/>
      <c r="U63" s="20" t="n"/>
      <c r="V63" s="24">
        <f>IF(OR(R63="",S63="",U63=""),"",IF(U63="Exclude","",IFERROR(R63*(1+S63),"")))</f>
        <v/>
      </c>
      <c r="W63" s="24">
        <f>IF(OR(V63="",I63="",I63=0),"",IFERROR(V63/I63,""))</f>
        <v/>
      </c>
      <c r="X63" s="9">
        <f>IF(COUNTA(A63:K63,O63,Q63,S63:U63)=0,"",IFERROR(IF(OR(A63="",B63="",C63="",D63="",E63="",F63="",G63="",H63="",I63="",J63="",K63="",O63="",Q63="",S63="",T63="",U63=""),"Check missing input",IF(L63="","Check technician rate",IF(OR(G63&lt;1,G63&gt;'Assumptions'!$B$15,G63&lt;&gt;INT(G63),I63&lt;1,I63&gt;'Assumptions'!$B$16,I63&lt;&gt;INT(I63),J63&lt;=0,J63&gt;'Assumptions'!$B$17,O63&lt;0,O63&gt;'Assumptions'!$B$18,Q63&lt;0,Q63&gt;'Assumptions'!$B$18,S63&lt;0,S63&gt;'Assumptions'!$B$19,E63&lt;'Assumptions'!$B$13,E63&gt;'Assumptions'!$B$14),"Check value",IF(U63="Needs Review","Human review",IF(AND(OR(U63="Include",U63="Alternate"),T63&lt;&gt;"Contractor"),"Confirm responsibility","Ready"))))),"Check value"))</f>
        <v/>
      </c>
    </row>
    <row r="64" ht="22" customHeight="1">
      <c r="A64" s="19" t="n"/>
      <c r="B64" s="19" t="n"/>
      <c r="C64" s="20" t="n"/>
      <c r="D64" s="20" t="n"/>
      <c r="E64" s="21" t="n"/>
      <c r="F64" s="19" t="n"/>
      <c r="G64" s="22" t="n"/>
      <c r="H64" s="20" t="n"/>
      <c r="I64" s="22" t="n"/>
      <c r="J64" s="23" t="n"/>
      <c r="K64" s="20" t="n"/>
      <c r="L64" s="28">
        <f>IF(K64="","",IFERROR(VLOOKUP(K64,'Assumptions'!$A$5:$B$9,2,FALSE),""))</f>
        <v/>
      </c>
      <c r="M64" s="29">
        <f>IF(OR(G64="",I64="",J64=""),"",IFERROR(G64*I64*J64,""))</f>
        <v/>
      </c>
      <c r="N64" s="28">
        <f>IF(OR(M64="",L64=""),"",IFERROR(M64*L64,""))</f>
        <v/>
      </c>
      <c r="O64" s="26" t="n"/>
      <c r="P64" s="28">
        <f>IF(OR(G64="",I64="",O64=""),"",IFERROR(G64*I64*O64,""))</f>
        <v/>
      </c>
      <c r="Q64" s="26" t="n"/>
      <c r="R64" s="28">
        <f>IF(OR(N64="",P64="",Q64="",I64=""),"",IFERROR(N64+P64+(Q64*I64),""))</f>
        <v/>
      </c>
      <c r="S64" s="27" t="n"/>
      <c r="T64" s="20" t="n"/>
      <c r="U64" s="20" t="n"/>
      <c r="V64" s="28">
        <f>IF(OR(R64="",S64="",U64=""),"",IF(U64="Exclude","",IFERROR(R64*(1+S64),"")))</f>
        <v/>
      </c>
      <c r="W64" s="28">
        <f>IF(OR(V64="",I64="",I64=0),"",IFERROR(V64/I64,""))</f>
        <v/>
      </c>
      <c r="X64" s="13">
        <f>IF(COUNTA(A64:K64,O64,Q64,S64:U64)=0,"",IFERROR(IF(OR(A64="",B64="",C64="",D64="",E64="",F64="",G64="",H64="",I64="",J64="",K64="",O64="",Q64="",S64="",T64="",U64=""),"Check missing input",IF(L64="","Check technician rate",IF(OR(G64&lt;1,G64&gt;'Assumptions'!$B$15,G64&lt;&gt;INT(G64),I64&lt;1,I64&gt;'Assumptions'!$B$16,I64&lt;&gt;INT(I64),J64&lt;=0,J64&gt;'Assumptions'!$B$17,O64&lt;0,O64&gt;'Assumptions'!$B$18,Q64&lt;0,Q64&gt;'Assumptions'!$B$18,S64&lt;0,S64&gt;'Assumptions'!$B$19,E64&lt;'Assumptions'!$B$13,E64&gt;'Assumptions'!$B$14),"Check value",IF(U64="Needs Review","Human review",IF(AND(OR(U64="Include",U64="Alternate"),T64&lt;&gt;"Contractor"),"Confirm responsibility","Ready"))))),"Check value"))</f>
        <v/>
      </c>
    </row>
    <row r="65" ht="22" customHeight="1">
      <c r="A65" s="19" t="n"/>
      <c r="B65" s="19" t="n"/>
      <c r="C65" s="20" t="n"/>
      <c r="D65" s="20" t="n"/>
      <c r="E65" s="21" t="n"/>
      <c r="F65" s="19" t="n"/>
      <c r="G65" s="22" t="n"/>
      <c r="H65" s="20" t="n"/>
      <c r="I65" s="22" t="n"/>
      <c r="J65" s="23" t="n"/>
      <c r="K65" s="20" t="n"/>
      <c r="L65" s="24">
        <f>IF(K65="","",IFERROR(VLOOKUP(K65,'Assumptions'!$A$5:$B$9,2,FALSE),""))</f>
        <v/>
      </c>
      <c r="M65" s="25">
        <f>IF(OR(G65="",I65="",J65=""),"",IFERROR(G65*I65*J65,""))</f>
        <v/>
      </c>
      <c r="N65" s="24">
        <f>IF(OR(M65="",L65=""),"",IFERROR(M65*L65,""))</f>
        <v/>
      </c>
      <c r="O65" s="26" t="n"/>
      <c r="P65" s="24">
        <f>IF(OR(G65="",I65="",O65=""),"",IFERROR(G65*I65*O65,""))</f>
        <v/>
      </c>
      <c r="Q65" s="26" t="n"/>
      <c r="R65" s="24">
        <f>IF(OR(N65="",P65="",Q65="",I65=""),"",IFERROR(N65+P65+(Q65*I65),""))</f>
        <v/>
      </c>
      <c r="S65" s="27" t="n"/>
      <c r="T65" s="20" t="n"/>
      <c r="U65" s="20" t="n"/>
      <c r="V65" s="24">
        <f>IF(OR(R65="",S65="",U65=""),"",IF(U65="Exclude","",IFERROR(R65*(1+S65),"")))</f>
        <v/>
      </c>
      <c r="W65" s="24">
        <f>IF(OR(V65="",I65="",I65=0),"",IFERROR(V65/I65,""))</f>
        <v/>
      </c>
      <c r="X65" s="9">
        <f>IF(COUNTA(A65:K65,O65,Q65,S65:U65)=0,"",IFERROR(IF(OR(A65="",B65="",C65="",D65="",E65="",F65="",G65="",H65="",I65="",J65="",K65="",O65="",Q65="",S65="",T65="",U65=""),"Check missing input",IF(L65="","Check technician rate",IF(OR(G65&lt;1,G65&gt;'Assumptions'!$B$15,G65&lt;&gt;INT(G65),I65&lt;1,I65&gt;'Assumptions'!$B$16,I65&lt;&gt;INT(I65),J65&lt;=0,J65&gt;'Assumptions'!$B$17,O65&lt;0,O65&gt;'Assumptions'!$B$18,Q65&lt;0,Q65&gt;'Assumptions'!$B$18,S65&lt;0,S65&gt;'Assumptions'!$B$19,E65&lt;'Assumptions'!$B$13,E65&gt;'Assumptions'!$B$14),"Check value",IF(U65="Needs Review","Human review",IF(AND(OR(U65="Include",U65="Alternate"),T65&lt;&gt;"Contractor"),"Confirm responsibility","Ready"))))),"Check value"))</f>
        <v/>
      </c>
    </row>
    <row r="66" ht="22" customHeight="1">
      <c r="A66" s="19" t="n"/>
      <c r="B66" s="19" t="n"/>
      <c r="C66" s="20" t="n"/>
      <c r="D66" s="20" t="n"/>
      <c r="E66" s="21" t="n"/>
      <c r="F66" s="19" t="n"/>
      <c r="G66" s="22" t="n"/>
      <c r="H66" s="20" t="n"/>
      <c r="I66" s="22" t="n"/>
      <c r="J66" s="23" t="n"/>
      <c r="K66" s="20" t="n"/>
      <c r="L66" s="28">
        <f>IF(K66="","",IFERROR(VLOOKUP(K66,'Assumptions'!$A$5:$B$9,2,FALSE),""))</f>
        <v/>
      </c>
      <c r="M66" s="29">
        <f>IF(OR(G66="",I66="",J66=""),"",IFERROR(G66*I66*J66,""))</f>
        <v/>
      </c>
      <c r="N66" s="28">
        <f>IF(OR(M66="",L66=""),"",IFERROR(M66*L66,""))</f>
        <v/>
      </c>
      <c r="O66" s="26" t="n"/>
      <c r="P66" s="28">
        <f>IF(OR(G66="",I66="",O66=""),"",IFERROR(G66*I66*O66,""))</f>
        <v/>
      </c>
      <c r="Q66" s="26" t="n"/>
      <c r="R66" s="28">
        <f>IF(OR(N66="",P66="",Q66="",I66=""),"",IFERROR(N66+P66+(Q66*I66),""))</f>
        <v/>
      </c>
      <c r="S66" s="27" t="n"/>
      <c r="T66" s="20" t="n"/>
      <c r="U66" s="20" t="n"/>
      <c r="V66" s="28">
        <f>IF(OR(R66="",S66="",U66=""),"",IF(U66="Exclude","",IFERROR(R66*(1+S66),"")))</f>
        <v/>
      </c>
      <c r="W66" s="28">
        <f>IF(OR(V66="",I66="",I66=0),"",IFERROR(V66/I66,""))</f>
        <v/>
      </c>
      <c r="X66" s="13">
        <f>IF(COUNTA(A66:K66,O66,Q66,S66:U66)=0,"",IFERROR(IF(OR(A66="",B66="",C66="",D66="",E66="",F66="",G66="",H66="",I66="",J66="",K66="",O66="",Q66="",S66="",T66="",U66=""),"Check missing input",IF(L66="","Check technician rate",IF(OR(G66&lt;1,G66&gt;'Assumptions'!$B$15,G66&lt;&gt;INT(G66),I66&lt;1,I66&gt;'Assumptions'!$B$16,I66&lt;&gt;INT(I66),J66&lt;=0,J66&gt;'Assumptions'!$B$17,O66&lt;0,O66&gt;'Assumptions'!$B$18,Q66&lt;0,Q66&gt;'Assumptions'!$B$18,S66&lt;0,S66&gt;'Assumptions'!$B$19,E66&lt;'Assumptions'!$B$13,E66&gt;'Assumptions'!$B$14),"Check value",IF(U66="Needs Review","Human review",IF(AND(OR(U66="Include",U66="Alternate"),T66&lt;&gt;"Contractor"),"Confirm responsibility","Ready"))))),"Check value"))</f>
        <v/>
      </c>
    </row>
    <row r="67" ht="22" customHeight="1">
      <c r="A67" s="19" t="n"/>
      <c r="B67" s="19" t="n"/>
      <c r="C67" s="20" t="n"/>
      <c r="D67" s="20" t="n"/>
      <c r="E67" s="21" t="n"/>
      <c r="F67" s="19" t="n"/>
      <c r="G67" s="22" t="n"/>
      <c r="H67" s="20" t="n"/>
      <c r="I67" s="22" t="n"/>
      <c r="J67" s="23" t="n"/>
      <c r="K67" s="20" t="n"/>
      <c r="L67" s="24">
        <f>IF(K67="","",IFERROR(VLOOKUP(K67,'Assumptions'!$A$5:$B$9,2,FALSE),""))</f>
        <v/>
      </c>
      <c r="M67" s="25">
        <f>IF(OR(G67="",I67="",J67=""),"",IFERROR(G67*I67*J67,""))</f>
        <v/>
      </c>
      <c r="N67" s="24">
        <f>IF(OR(M67="",L67=""),"",IFERROR(M67*L67,""))</f>
        <v/>
      </c>
      <c r="O67" s="26" t="n"/>
      <c r="P67" s="24">
        <f>IF(OR(G67="",I67="",O67=""),"",IFERROR(G67*I67*O67,""))</f>
        <v/>
      </c>
      <c r="Q67" s="26" t="n"/>
      <c r="R67" s="24">
        <f>IF(OR(N67="",P67="",Q67="",I67=""),"",IFERROR(N67+P67+(Q67*I67),""))</f>
        <v/>
      </c>
      <c r="S67" s="27" t="n"/>
      <c r="T67" s="20" t="n"/>
      <c r="U67" s="20" t="n"/>
      <c r="V67" s="24">
        <f>IF(OR(R67="",S67="",U67=""),"",IF(U67="Exclude","",IFERROR(R67*(1+S67),"")))</f>
        <v/>
      </c>
      <c r="W67" s="24">
        <f>IF(OR(V67="",I67="",I67=0),"",IFERROR(V67/I67,""))</f>
        <v/>
      </c>
      <c r="X67" s="9">
        <f>IF(COUNTA(A67:K67,O67,Q67,S67:U67)=0,"",IFERROR(IF(OR(A67="",B67="",C67="",D67="",E67="",F67="",G67="",H67="",I67="",J67="",K67="",O67="",Q67="",S67="",T67="",U67=""),"Check missing input",IF(L67="","Check technician rate",IF(OR(G67&lt;1,G67&gt;'Assumptions'!$B$15,G67&lt;&gt;INT(G67),I67&lt;1,I67&gt;'Assumptions'!$B$16,I67&lt;&gt;INT(I67),J67&lt;=0,J67&gt;'Assumptions'!$B$17,O67&lt;0,O67&gt;'Assumptions'!$B$18,Q67&lt;0,Q67&gt;'Assumptions'!$B$18,S67&lt;0,S67&gt;'Assumptions'!$B$19,E67&lt;'Assumptions'!$B$13,E67&gt;'Assumptions'!$B$14),"Check value",IF(U67="Needs Review","Human review",IF(AND(OR(U67="Include",U67="Alternate"),T67&lt;&gt;"Contractor"),"Confirm responsibility","Ready"))))),"Check value"))</f>
        <v/>
      </c>
    </row>
    <row r="68" ht="22" customHeight="1">
      <c r="A68" s="19" t="n"/>
      <c r="B68" s="19" t="n"/>
      <c r="C68" s="20" t="n"/>
      <c r="D68" s="20" t="n"/>
      <c r="E68" s="21" t="n"/>
      <c r="F68" s="19" t="n"/>
      <c r="G68" s="22" t="n"/>
      <c r="H68" s="20" t="n"/>
      <c r="I68" s="22" t="n"/>
      <c r="J68" s="23" t="n"/>
      <c r="K68" s="20" t="n"/>
      <c r="L68" s="28">
        <f>IF(K68="","",IFERROR(VLOOKUP(K68,'Assumptions'!$A$5:$B$9,2,FALSE),""))</f>
        <v/>
      </c>
      <c r="M68" s="29">
        <f>IF(OR(G68="",I68="",J68=""),"",IFERROR(G68*I68*J68,""))</f>
        <v/>
      </c>
      <c r="N68" s="28">
        <f>IF(OR(M68="",L68=""),"",IFERROR(M68*L68,""))</f>
        <v/>
      </c>
      <c r="O68" s="26" t="n"/>
      <c r="P68" s="28">
        <f>IF(OR(G68="",I68="",O68=""),"",IFERROR(G68*I68*O68,""))</f>
        <v/>
      </c>
      <c r="Q68" s="26" t="n"/>
      <c r="R68" s="28">
        <f>IF(OR(N68="",P68="",Q68="",I68=""),"",IFERROR(N68+P68+(Q68*I68),""))</f>
        <v/>
      </c>
      <c r="S68" s="27" t="n"/>
      <c r="T68" s="20" t="n"/>
      <c r="U68" s="20" t="n"/>
      <c r="V68" s="28">
        <f>IF(OR(R68="",S68="",U68=""),"",IF(U68="Exclude","",IFERROR(R68*(1+S68),"")))</f>
        <v/>
      </c>
      <c r="W68" s="28">
        <f>IF(OR(V68="",I68="",I68=0),"",IFERROR(V68/I68,""))</f>
        <v/>
      </c>
      <c r="X68" s="13">
        <f>IF(COUNTA(A68:K68,O68,Q68,S68:U68)=0,"",IFERROR(IF(OR(A68="",B68="",C68="",D68="",E68="",F68="",G68="",H68="",I68="",J68="",K68="",O68="",Q68="",S68="",T68="",U68=""),"Check missing input",IF(L68="","Check technician rate",IF(OR(G68&lt;1,G68&gt;'Assumptions'!$B$15,G68&lt;&gt;INT(G68),I68&lt;1,I68&gt;'Assumptions'!$B$16,I68&lt;&gt;INT(I68),J68&lt;=0,J68&gt;'Assumptions'!$B$17,O68&lt;0,O68&gt;'Assumptions'!$B$18,Q68&lt;0,Q68&gt;'Assumptions'!$B$18,S68&lt;0,S68&gt;'Assumptions'!$B$19,E68&lt;'Assumptions'!$B$13,E68&gt;'Assumptions'!$B$14),"Check value",IF(U68="Needs Review","Human review",IF(AND(OR(U68="Include",U68="Alternate"),T68&lt;&gt;"Contractor"),"Confirm responsibility","Ready"))))),"Check value"))</f>
        <v/>
      </c>
    </row>
    <row r="69" ht="22" customHeight="1">
      <c r="A69" s="19" t="n"/>
      <c r="B69" s="19" t="n"/>
      <c r="C69" s="20" t="n"/>
      <c r="D69" s="20" t="n"/>
      <c r="E69" s="21" t="n"/>
      <c r="F69" s="19" t="n"/>
      <c r="G69" s="22" t="n"/>
      <c r="H69" s="20" t="n"/>
      <c r="I69" s="22" t="n"/>
      <c r="J69" s="23" t="n"/>
      <c r="K69" s="20" t="n"/>
      <c r="L69" s="24">
        <f>IF(K69="","",IFERROR(VLOOKUP(K69,'Assumptions'!$A$5:$B$9,2,FALSE),""))</f>
        <v/>
      </c>
      <c r="M69" s="25">
        <f>IF(OR(G69="",I69="",J69=""),"",IFERROR(G69*I69*J69,""))</f>
        <v/>
      </c>
      <c r="N69" s="24">
        <f>IF(OR(M69="",L69=""),"",IFERROR(M69*L69,""))</f>
        <v/>
      </c>
      <c r="O69" s="26" t="n"/>
      <c r="P69" s="24">
        <f>IF(OR(G69="",I69="",O69=""),"",IFERROR(G69*I69*O69,""))</f>
        <v/>
      </c>
      <c r="Q69" s="26" t="n"/>
      <c r="R69" s="24">
        <f>IF(OR(N69="",P69="",Q69="",I69=""),"",IFERROR(N69+P69+(Q69*I69),""))</f>
        <v/>
      </c>
      <c r="S69" s="27" t="n"/>
      <c r="T69" s="20" t="n"/>
      <c r="U69" s="20" t="n"/>
      <c r="V69" s="24">
        <f>IF(OR(R69="",S69="",U69=""),"",IF(U69="Exclude","",IFERROR(R69*(1+S69),"")))</f>
        <v/>
      </c>
      <c r="W69" s="24">
        <f>IF(OR(V69="",I69="",I69=0),"",IFERROR(V69/I69,""))</f>
        <v/>
      </c>
      <c r="X69" s="9">
        <f>IF(COUNTA(A69:K69,O69,Q69,S69:U69)=0,"",IFERROR(IF(OR(A69="",B69="",C69="",D69="",E69="",F69="",G69="",H69="",I69="",J69="",K69="",O69="",Q69="",S69="",T69="",U69=""),"Check missing input",IF(L69="","Check technician rate",IF(OR(G69&lt;1,G69&gt;'Assumptions'!$B$15,G69&lt;&gt;INT(G69),I69&lt;1,I69&gt;'Assumptions'!$B$16,I69&lt;&gt;INT(I69),J69&lt;=0,J69&gt;'Assumptions'!$B$17,O69&lt;0,O69&gt;'Assumptions'!$B$18,Q69&lt;0,Q69&gt;'Assumptions'!$B$18,S69&lt;0,S69&gt;'Assumptions'!$B$19,E69&lt;'Assumptions'!$B$13,E69&gt;'Assumptions'!$B$14),"Check value",IF(U69="Needs Review","Human review",IF(AND(OR(U69="Include",U69="Alternate"),T69&lt;&gt;"Contractor"),"Confirm responsibility","Ready"))))),"Check value"))</f>
        <v/>
      </c>
    </row>
    <row r="70" ht="22" customHeight="1">
      <c r="A70" s="19" t="n"/>
      <c r="B70" s="19" t="n"/>
      <c r="C70" s="20" t="n"/>
      <c r="D70" s="20" t="n"/>
      <c r="E70" s="21" t="n"/>
      <c r="F70" s="19" t="n"/>
      <c r="G70" s="22" t="n"/>
      <c r="H70" s="20" t="n"/>
      <c r="I70" s="22" t="n"/>
      <c r="J70" s="23" t="n"/>
      <c r="K70" s="20" t="n"/>
      <c r="L70" s="28">
        <f>IF(K70="","",IFERROR(VLOOKUP(K70,'Assumptions'!$A$5:$B$9,2,FALSE),""))</f>
        <v/>
      </c>
      <c r="M70" s="29">
        <f>IF(OR(G70="",I70="",J70=""),"",IFERROR(G70*I70*J70,""))</f>
        <v/>
      </c>
      <c r="N70" s="28">
        <f>IF(OR(M70="",L70=""),"",IFERROR(M70*L70,""))</f>
        <v/>
      </c>
      <c r="O70" s="26" t="n"/>
      <c r="P70" s="28">
        <f>IF(OR(G70="",I70="",O70=""),"",IFERROR(G70*I70*O70,""))</f>
        <v/>
      </c>
      <c r="Q70" s="26" t="n"/>
      <c r="R70" s="28">
        <f>IF(OR(N70="",P70="",Q70="",I70=""),"",IFERROR(N70+P70+(Q70*I70),""))</f>
        <v/>
      </c>
      <c r="S70" s="27" t="n"/>
      <c r="T70" s="20" t="n"/>
      <c r="U70" s="20" t="n"/>
      <c r="V70" s="28">
        <f>IF(OR(R70="",S70="",U70=""),"",IF(U70="Exclude","",IFERROR(R70*(1+S70),"")))</f>
        <v/>
      </c>
      <c r="W70" s="28">
        <f>IF(OR(V70="",I70="",I70=0),"",IFERROR(V70/I70,""))</f>
        <v/>
      </c>
      <c r="X70" s="13">
        <f>IF(COUNTA(A70:K70,O70,Q70,S70:U70)=0,"",IFERROR(IF(OR(A70="",B70="",C70="",D70="",E70="",F70="",G70="",H70="",I70="",J70="",K70="",O70="",Q70="",S70="",T70="",U70=""),"Check missing input",IF(L70="","Check technician rate",IF(OR(G70&lt;1,G70&gt;'Assumptions'!$B$15,G70&lt;&gt;INT(G70),I70&lt;1,I70&gt;'Assumptions'!$B$16,I70&lt;&gt;INT(I70),J70&lt;=0,J70&gt;'Assumptions'!$B$17,O70&lt;0,O70&gt;'Assumptions'!$B$18,Q70&lt;0,Q70&gt;'Assumptions'!$B$18,S70&lt;0,S70&gt;'Assumptions'!$B$19,E70&lt;'Assumptions'!$B$13,E70&gt;'Assumptions'!$B$14),"Check value",IF(U70="Needs Review","Human review",IF(AND(OR(U70="Include",U70="Alternate"),T70&lt;&gt;"Contractor"),"Confirm responsibility","Ready"))))),"Check value"))</f>
        <v/>
      </c>
    </row>
    <row r="71" ht="22" customHeight="1">
      <c r="A71" s="19" t="n"/>
      <c r="B71" s="19" t="n"/>
      <c r="C71" s="20" t="n"/>
      <c r="D71" s="20" t="n"/>
      <c r="E71" s="21" t="n"/>
      <c r="F71" s="19" t="n"/>
      <c r="G71" s="22" t="n"/>
      <c r="H71" s="20" t="n"/>
      <c r="I71" s="22" t="n"/>
      <c r="J71" s="23" t="n"/>
      <c r="K71" s="20" t="n"/>
      <c r="L71" s="24">
        <f>IF(K71="","",IFERROR(VLOOKUP(K71,'Assumptions'!$A$5:$B$9,2,FALSE),""))</f>
        <v/>
      </c>
      <c r="M71" s="25">
        <f>IF(OR(G71="",I71="",J71=""),"",IFERROR(G71*I71*J71,""))</f>
        <v/>
      </c>
      <c r="N71" s="24">
        <f>IF(OR(M71="",L71=""),"",IFERROR(M71*L71,""))</f>
        <v/>
      </c>
      <c r="O71" s="26" t="n"/>
      <c r="P71" s="24">
        <f>IF(OR(G71="",I71="",O71=""),"",IFERROR(G71*I71*O71,""))</f>
        <v/>
      </c>
      <c r="Q71" s="26" t="n"/>
      <c r="R71" s="24">
        <f>IF(OR(N71="",P71="",Q71="",I71=""),"",IFERROR(N71+P71+(Q71*I71),""))</f>
        <v/>
      </c>
      <c r="S71" s="27" t="n"/>
      <c r="T71" s="20" t="n"/>
      <c r="U71" s="20" t="n"/>
      <c r="V71" s="24">
        <f>IF(OR(R71="",S71="",U71=""),"",IF(U71="Exclude","",IFERROR(R71*(1+S71),"")))</f>
        <v/>
      </c>
      <c r="W71" s="24">
        <f>IF(OR(V71="",I71="",I71=0),"",IFERROR(V71/I71,""))</f>
        <v/>
      </c>
      <c r="X71" s="9">
        <f>IF(COUNTA(A71:K71,O71,Q71,S71:U71)=0,"",IFERROR(IF(OR(A71="",B71="",C71="",D71="",E71="",F71="",G71="",H71="",I71="",J71="",K71="",O71="",Q71="",S71="",T71="",U71=""),"Check missing input",IF(L71="","Check technician rate",IF(OR(G71&lt;1,G71&gt;'Assumptions'!$B$15,G71&lt;&gt;INT(G71),I71&lt;1,I71&gt;'Assumptions'!$B$16,I71&lt;&gt;INT(I71),J71&lt;=0,J71&gt;'Assumptions'!$B$17,O71&lt;0,O71&gt;'Assumptions'!$B$18,Q71&lt;0,Q71&gt;'Assumptions'!$B$18,S71&lt;0,S71&gt;'Assumptions'!$B$19,E71&lt;'Assumptions'!$B$13,E71&gt;'Assumptions'!$B$14),"Check value",IF(U71="Needs Review","Human review",IF(AND(OR(U71="Include",U71="Alternate"),T71&lt;&gt;"Contractor"),"Confirm responsibility","Ready"))))),"Check value"))</f>
        <v/>
      </c>
    </row>
    <row r="72" ht="22" customHeight="1">
      <c r="A72" s="19" t="n"/>
      <c r="B72" s="19" t="n"/>
      <c r="C72" s="20" t="n"/>
      <c r="D72" s="20" t="n"/>
      <c r="E72" s="21" t="n"/>
      <c r="F72" s="19" t="n"/>
      <c r="G72" s="22" t="n"/>
      <c r="H72" s="20" t="n"/>
      <c r="I72" s="22" t="n"/>
      <c r="J72" s="23" t="n"/>
      <c r="K72" s="20" t="n"/>
      <c r="L72" s="28">
        <f>IF(K72="","",IFERROR(VLOOKUP(K72,'Assumptions'!$A$5:$B$9,2,FALSE),""))</f>
        <v/>
      </c>
      <c r="M72" s="29">
        <f>IF(OR(G72="",I72="",J72=""),"",IFERROR(G72*I72*J72,""))</f>
        <v/>
      </c>
      <c r="N72" s="28">
        <f>IF(OR(M72="",L72=""),"",IFERROR(M72*L72,""))</f>
        <v/>
      </c>
      <c r="O72" s="26" t="n"/>
      <c r="P72" s="28">
        <f>IF(OR(G72="",I72="",O72=""),"",IFERROR(G72*I72*O72,""))</f>
        <v/>
      </c>
      <c r="Q72" s="26" t="n"/>
      <c r="R72" s="28">
        <f>IF(OR(N72="",P72="",Q72="",I72=""),"",IFERROR(N72+P72+(Q72*I72),""))</f>
        <v/>
      </c>
      <c r="S72" s="27" t="n"/>
      <c r="T72" s="20" t="n"/>
      <c r="U72" s="20" t="n"/>
      <c r="V72" s="28">
        <f>IF(OR(R72="",S72="",U72=""),"",IF(U72="Exclude","",IFERROR(R72*(1+S72),"")))</f>
        <v/>
      </c>
      <c r="W72" s="28">
        <f>IF(OR(V72="",I72="",I72=0),"",IFERROR(V72/I72,""))</f>
        <v/>
      </c>
      <c r="X72" s="13">
        <f>IF(COUNTA(A72:K72,O72,Q72,S72:U72)=0,"",IFERROR(IF(OR(A72="",B72="",C72="",D72="",E72="",F72="",G72="",H72="",I72="",J72="",K72="",O72="",Q72="",S72="",T72="",U72=""),"Check missing input",IF(L72="","Check technician rate",IF(OR(G72&lt;1,G72&gt;'Assumptions'!$B$15,G72&lt;&gt;INT(G72),I72&lt;1,I72&gt;'Assumptions'!$B$16,I72&lt;&gt;INT(I72),J72&lt;=0,J72&gt;'Assumptions'!$B$17,O72&lt;0,O72&gt;'Assumptions'!$B$18,Q72&lt;0,Q72&gt;'Assumptions'!$B$18,S72&lt;0,S72&gt;'Assumptions'!$B$19,E72&lt;'Assumptions'!$B$13,E72&gt;'Assumptions'!$B$14),"Check value",IF(U72="Needs Review","Human review",IF(AND(OR(U72="Include",U72="Alternate"),T72&lt;&gt;"Contractor"),"Confirm responsibility","Ready"))))),"Check value"))</f>
        <v/>
      </c>
    </row>
    <row r="73" ht="22" customHeight="1">
      <c r="A73" s="19" t="n"/>
      <c r="B73" s="19" t="n"/>
      <c r="C73" s="20" t="n"/>
      <c r="D73" s="20" t="n"/>
      <c r="E73" s="21" t="n"/>
      <c r="F73" s="19" t="n"/>
      <c r="G73" s="22" t="n"/>
      <c r="H73" s="20" t="n"/>
      <c r="I73" s="22" t="n"/>
      <c r="J73" s="23" t="n"/>
      <c r="K73" s="20" t="n"/>
      <c r="L73" s="24">
        <f>IF(K73="","",IFERROR(VLOOKUP(K73,'Assumptions'!$A$5:$B$9,2,FALSE),""))</f>
        <v/>
      </c>
      <c r="M73" s="25">
        <f>IF(OR(G73="",I73="",J73=""),"",IFERROR(G73*I73*J73,""))</f>
        <v/>
      </c>
      <c r="N73" s="24">
        <f>IF(OR(M73="",L73=""),"",IFERROR(M73*L73,""))</f>
        <v/>
      </c>
      <c r="O73" s="26" t="n"/>
      <c r="P73" s="24">
        <f>IF(OR(G73="",I73="",O73=""),"",IFERROR(G73*I73*O73,""))</f>
        <v/>
      </c>
      <c r="Q73" s="26" t="n"/>
      <c r="R73" s="24">
        <f>IF(OR(N73="",P73="",Q73="",I73=""),"",IFERROR(N73+P73+(Q73*I73),""))</f>
        <v/>
      </c>
      <c r="S73" s="27" t="n"/>
      <c r="T73" s="20" t="n"/>
      <c r="U73" s="20" t="n"/>
      <c r="V73" s="24">
        <f>IF(OR(R73="",S73="",U73=""),"",IF(U73="Exclude","",IFERROR(R73*(1+S73),"")))</f>
        <v/>
      </c>
      <c r="W73" s="24">
        <f>IF(OR(V73="",I73="",I73=0),"",IFERROR(V73/I73,""))</f>
        <v/>
      </c>
      <c r="X73" s="9">
        <f>IF(COUNTA(A73:K73,O73,Q73,S73:U73)=0,"",IFERROR(IF(OR(A73="",B73="",C73="",D73="",E73="",F73="",G73="",H73="",I73="",J73="",K73="",O73="",Q73="",S73="",T73="",U73=""),"Check missing input",IF(L73="","Check technician rate",IF(OR(G73&lt;1,G73&gt;'Assumptions'!$B$15,G73&lt;&gt;INT(G73),I73&lt;1,I73&gt;'Assumptions'!$B$16,I73&lt;&gt;INT(I73),J73&lt;=0,J73&gt;'Assumptions'!$B$17,O73&lt;0,O73&gt;'Assumptions'!$B$18,Q73&lt;0,Q73&gt;'Assumptions'!$B$18,S73&lt;0,S73&gt;'Assumptions'!$B$19,E73&lt;'Assumptions'!$B$13,E73&gt;'Assumptions'!$B$14),"Check value",IF(U73="Needs Review","Human review",IF(AND(OR(U73="Include",U73="Alternate"),T73&lt;&gt;"Contractor"),"Confirm responsibility","Ready"))))),"Check value"))</f>
        <v/>
      </c>
    </row>
    <row r="74" ht="22" customHeight="1">
      <c r="A74" s="19" t="n"/>
      <c r="B74" s="19" t="n"/>
      <c r="C74" s="20" t="n"/>
      <c r="D74" s="20" t="n"/>
      <c r="E74" s="21" t="n"/>
      <c r="F74" s="19" t="n"/>
      <c r="G74" s="22" t="n"/>
      <c r="H74" s="20" t="n"/>
      <c r="I74" s="22" t="n"/>
      <c r="J74" s="23" t="n"/>
      <c r="K74" s="20" t="n"/>
      <c r="L74" s="28">
        <f>IF(K74="","",IFERROR(VLOOKUP(K74,'Assumptions'!$A$5:$B$9,2,FALSE),""))</f>
        <v/>
      </c>
      <c r="M74" s="29">
        <f>IF(OR(G74="",I74="",J74=""),"",IFERROR(G74*I74*J74,""))</f>
        <v/>
      </c>
      <c r="N74" s="28">
        <f>IF(OR(M74="",L74=""),"",IFERROR(M74*L74,""))</f>
        <v/>
      </c>
      <c r="O74" s="26" t="n"/>
      <c r="P74" s="28">
        <f>IF(OR(G74="",I74="",O74=""),"",IFERROR(G74*I74*O74,""))</f>
        <v/>
      </c>
      <c r="Q74" s="26" t="n"/>
      <c r="R74" s="28">
        <f>IF(OR(N74="",P74="",Q74="",I74=""),"",IFERROR(N74+P74+(Q74*I74),""))</f>
        <v/>
      </c>
      <c r="S74" s="27" t="n"/>
      <c r="T74" s="20" t="n"/>
      <c r="U74" s="20" t="n"/>
      <c r="V74" s="28">
        <f>IF(OR(R74="",S74="",U74=""),"",IF(U74="Exclude","",IFERROR(R74*(1+S74),"")))</f>
        <v/>
      </c>
      <c r="W74" s="28">
        <f>IF(OR(V74="",I74="",I74=0),"",IFERROR(V74/I74,""))</f>
        <v/>
      </c>
      <c r="X74" s="13">
        <f>IF(COUNTA(A74:K74,O74,Q74,S74:U74)=0,"",IFERROR(IF(OR(A74="",B74="",C74="",D74="",E74="",F74="",G74="",H74="",I74="",J74="",K74="",O74="",Q74="",S74="",T74="",U74=""),"Check missing input",IF(L74="","Check technician rate",IF(OR(G74&lt;1,G74&gt;'Assumptions'!$B$15,G74&lt;&gt;INT(G74),I74&lt;1,I74&gt;'Assumptions'!$B$16,I74&lt;&gt;INT(I74),J74&lt;=0,J74&gt;'Assumptions'!$B$17,O74&lt;0,O74&gt;'Assumptions'!$B$18,Q74&lt;0,Q74&gt;'Assumptions'!$B$18,S74&lt;0,S74&gt;'Assumptions'!$B$19,E74&lt;'Assumptions'!$B$13,E74&gt;'Assumptions'!$B$14),"Check value",IF(U74="Needs Review","Human review",IF(AND(OR(U74="Include",U74="Alternate"),T74&lt;&gt;"Contractor"),"Confirm responsibility","Ready"))))),"Check value"))</f>
        <v/>
      </c>
    </row>
    <row r="75" ht="22" customHeight="1">
      <c r="A75" s="19" t="n"/>
      <c r="B75" s="19" t="n"/>
      <c r="C75" s="20" t="n"/>
      <c r="D75" s="20" t="n"/>
      <c r="E75" s="21" t="n"/>
      <c r="F75" s="19" t="n"/>
      <c r="G75" s="22" t="n"/>
      <c r="H75" s="20" t="n"/>
      <c r="I75" s="22" t="n"/>
      <c r="J75" s="23" t="n"/>
      <c r="K75" s="20" t="n"/>
      <c r="L75" s="24">
        <f>IF(K75="","",IFERROR(VLOOKUP(K75,'Assumptions'!$A$5:$B$9,2,FALSE),""))</f>
        <v/>
      </c>
      <c r="M75" s="25">
        <f>IF(OR(G75="",I75="",J75=""),"",IFERROR(G75*I75*J75,""))</f>
        <v/>
      </c>
      <c r="N75" s="24">
        <f>IF(OR(M75="",L75=""),"",IFERROR(M75*L75,""))</f>
        <v/>
      </c>
      <c r="O75" s="26" t="n"/>
      <c r="P75" s="24">
        <f>IF(OR(G75="",I75="",O75=""),"",IFERROR(G75*I75*O75,""))</f>
        <v/>
      </c>
      <c r="Q75" s="26" t="n"/>
      <c r="R75" s="24">
        <f>IF(OR(N75="",P75="",Q75="",I75=""),"",IFERROR(N75+P75+(Q75*I75),""))</f>
        <v/>
      </c>
      <c r="S75" s="27" t="n"/>
      <c r="T75" s="20" t="n"/>
      <c r="U75" s="20" t="n"/>
      <c r="V75" s="24">
        <f>IF(OR(R75="",S75="",U75=""),"",IF(U75="Exclude","",IFERROR(R75*(1+S75),"")))</f>
        <v/>
      </c>
      <c r="W75" s="24">
        <f>IF(OR(V75="",I75="",I75=0),"",IFERROR(V75/I75,""))</f>
        <v/>
      </c>
      <c r="X75" s="9">
        <f>IF(COUNTA(A75:K75,O75,Q75,S75:U75)=0,"",IFERROR(IF(OR(A75="",B75="",C75="",D75="",E75="",F75="",G75="",H75="",I75="",J75="",K75="",O75="",Q75="",S75="",T75="",U75=""),"Check missing input",IF(L75="","Check technician rate",IF(OR(G75&lt;1,G75&gt;'Assumptions'!$B$15,G75&lt;&gt;INT(G75),I75&lt;1,I75&gt;'Assumptions'!$B$16,I75&lt;&gt;INT(I75),J75&lt;=0,J75&gt;'Assumptions'!$B$17,O75&lt;0,O75&gt;'Assumptions'!$B$18,Q75&lt;0,Q75&gt;'Assumptions'!$B$18,S75&lt;0,S75&gt;'Assumptions'!$B$19,E75&lt;'Assumptions'!$B$13,E75&gt;'Assumptions'!$B$14),"Check value",IF(U75="Needs Review","Human review",IF(AND(OR(U75="Include",U75="Alternate"),T75&lt;&gt;"Contractor"),"Confirm responsibility","Ready"))))),"Check value"))</f>
        <v/>
      </c>
    </row>
    <row r="76" ht="22" customHeight="1">
      <c r="A76" s="19" t="n"/>
      <c r="B76" s="19" t="n"/>
      <c r="C76" s="20" t="n"/>
      <c r="D76" s="20" t="n"/>
      <c r="E76" s="21" t="n"/>
      <c r="F76" s="19" t="n"/>
      <c r="G76" s="22" t="n"/>
      <c r="H76" s="20" t="n"/>
      <c r="I76" s="22" t="n"/>
      <c r="J76" s="23" t="n"/>
      <c r="K76" s="20" t="n"/>
      <c r="L76" s="28">
        <f>IF(K76="","",IFERROR(VLOOKUP(K76,'Assumptions'!$A$5:$B$9,2,FALSE),""))</f>
        <v/>
      </c>
      <c r="M76" s="29">
        <f>IF(OR(G76="",I76="",J76=""),"",IFERROR(G76*I76*J76,""))</f>
        <v/>
      </c>
      <c r="N76" s="28">
        <f>IF(OR(M76="",L76=""),"",IFERROR(M76*L76,""))</f>
        <v/>
      </c>
      <c r="O76" s="26" t="n"/>
      <c r="P76" s="28">
        <f>IF(OR(G76="",I76="",O76=""),"",IFERROR(G76*I76*O76,""))</f>
        <v/>
      </c>
      <c r="Q76" s="26" t="n"/>
      <c r="R76" s="28">
        <f>IF(OR(N76="",P76="",Q76="",I76=""),"",IFERROR(N76+P76+(Q76*I76),""))</f>
        <v/>
      </c>
      <c r="S76" s="27" t="n"/>
      <c r="T76" s="20" t="n"/>
      <c r="U76" s="20" t="n"/>
      <c r="V76" s="28">
        <f>IF(OR(R76="",S76="",U76=""),"",IF(U76="Exclude","",IFERROR(R76*(1+S76),"")))</f>
        <v/>
      </c>
      <c r="W76" s="28">
        <f>IF(OR(V76="",I76="",I76=0),"",IFERROR(V76/I76,""))</f>
        <v/>
      </c>
      <c r="X76" s="13">
        <f>IF(COUNTA(A76:K76,O76,Q76,S76:U76)=0,"",IFERROR(IF(OR(A76="",B76="",C76="",D76="",E76="",F76="",G76="",H76="",I76="",J76="",K76="",O76="",Q76="",S76="",T76="",U76=""),"Check missing input",IF(L76="","Check technician rate",IF(OR(G76&lt;1,G76&gt;'Assumptions'!$B$15,G76&lt;&gt;INT(G76),I76&lt;1,I76&gt;'Assumptions'!$B$16,I76&lt;&gt;INT(I76),J76&lt;=0,J76&gt;'Assumptions'!$B$17,O76&lt;0,O76&gt;'Assumptions'!$B$18,Q76&lt;0,Q76&gt;'Assumptions'!$B$18,S76&lt;0,S76&gt;'Assumptions'!$B$19,E76&lt;'Assumptions'!$B$13,E76&gt;'Assumptions'!$B$14),"Check value",IF(U76="Needs Review","Human review",IF(AND(OR(U76="Include",U76="Alternate"),T76&lt;&gt;"Contractor"),"Confirm responsibility","Ready"))))),"Check value"))</f>
        <v/>
      </c>
    </row>
    <row r="77" ht="22" customHeight="1">
      <c r="A77" s="19" t="n"/>
      <c r="B77" s="19" t="n"/>
      <c r="C77" s="20" t="n"/>
      <c r="D77" s="20" t="n"/>
      <c r="E77" s="21" t="n"/>
      <c r="F77" s="19" t="n"/>
      <c r="G77" s="22" t="n"/>
      <c r="H77" s="20" t="n"/>
      <c r="I77" s="22" t="n"/>
      <c r="J77" s="23" t="n"/>
      <c r="K77" s="20" t="n"/>
      <c r="L77" s="24">
        <f>IF(K77="","",IFERROR(VLOOKUP(K77,'Assumptions'!$A$5:$B$9,2,FALSE),""))</f>
        <v/>
      </c>
      <c r="M77" s="25">
        <f>IF(OR(G77="",I77="",J77=""),"",IFERROR(G77*I77*J77,""))</f>
        <v/>
      </c>
      <c r="N77" s="24">
        <f>IF(OR(M77="",L77=""),"",IFERROR(M77*L77,""))</f>
        <v/>
      </c>
      <c r="O77" s="26" t="n"/>
      <c r="P77" s="24">
        <f>IF(OR(G77="",I77="",O77=""),"",IFERROR(G77*I77*O77,""))</f>
        <v/>
      </c>
      <c r="Q77" s="26" t="n"/>
      <c r="R77" s="24">
        <f>IF(OR(N77="",P77="",Q77="",I77=""),"",IFERROR(N77+P77+(Q77*I77),""))</f>
        <v/>
      </c>
      <c r="S77" s="27" t="n"/>
      <c r="T77" s="20" t="n"/>
      <c r="U77" s="20" t="n"/>
      <c r="V77" s="24">
        <f>IF(OR(R77="",S77="",U77=""),"",IF(U77="Exclude","",IFERROR(R77*(1+S77),"")))</f>
        <v/>
      </c>
      <c r="W77" s="24">
        <f>IF(OR(V77="",I77="",I77=0),"",IFERROR(V77/I77,""))</f>
        <v/>
      </c>
      <c r="X77" s="9">
        <f>IF(COUNTA(A77:K77,O77,Q77,S77:U77)=0,"",IFERROR(IF(OR(A77="",B77="",C77="",D77="",E77="",F77="",G77="",H77="",I77="",J77="",K77="",O77="",Q77="",S77="",T77="",U77=""),"Check missing input",IF(L77="","Check technician rate",IF(OR(G77&lt;1,G77&gt;'Assumptions'!$B$15,G77&lt;&gt;INT(G77),I77&lt;1,I77&gt;'Assumptions'!$B$16,I77&lt;&gt;INT(I77),J77&lt;=0,J77&gt;'Assumptions'!$B$17,O77&lt;0,O77&gt;'Assumptions'!$B$18,Q77&lt;0,Q77&gt;'Assumptions'!$B$18,S77&lt;0,S77&gt;'Assumptions'!$B$19,E77&lt;'Assumptions'!$B$13,E77&gt;'Assumptions'!$B$14),"Check value",IF(U77="Needs Review","Human review",IF(AND(OR(U77="Include",U77="Alternate"),T77&lt;&gt;"Contractor"),"Confirm responsibility","Ready"))))),"Check value"))</f>
        <v/>
      </c>
    </row>
    <row r="78" ht="22" customHeight="1">
      <c r="A78" s="19" t="n"/>
      <c r="B78" s="19" t="n"/>
      <c r="C78" s="20" t="n"/>
      <c r="D78" s="20" t="n"/>
      <c r="E78" s="21" t="n"/>
      <c r="F78" s="19" t="n"/>
      <c r="G78" s="22" t="n"/>
      <c r="H78" s="20" t="n"/>
      <c r="I78" s="22" t="n"/>
      <c r="J78" s="23" t="n"/>
      <c r="K78" s="20" t="n"/>
      <c r="L78" s="28">
        <f>IF(K78="","",IFERROR(VLOOKUP(K78,'Assumptions'!$A$5:$B$9,2,FALSE),""))</f>
        <v/>
      </c>
      <c r="M78" s="29">
        <f>IF(OR(G78="",I78="",J78=""),"",IFERROR(G78*I78*J78,""))</f>
        <v/>
      </c>
      <c r="N78" s="28">
        <f>IF(OR(M78="",L78=""),"",IFERROR(M78*L78,""))</f>
        <v/>
      </c>
      <c r="O78" s="26" t="n"/>
      <c r="P78" s="28">
        <f>IF(OR(G78="",I78="",O78=""),"",IFERROR(G78*I78*O78,""))</f>
        <v/>
      </c>
      <c r="Q78" s="26" t="n"/>
      <c r="R78" s="28">
        <f>IF(OR(N78="",P78="",Q78="",I78=""),"",IFERROR(N78+P78+(Q78*I78),""))</f>
        <v/>
      </c>
      <c r="S78" s="27" t="n"/>
      <c r="T78" s="20" t="n"/>
      <c r="U78" s="20" t="n"/>
      <c r="V78" s="28">
        <f>IF(OR(R78="",S78="",U78=""),"",IF(U78="Exclude","",IFERROR(R78*(1+S78),"")))</f>
        <v/>
      </c>
      <c r="W78" s="28">
        <f>IF(OR(V78="",I78="",I78=0),"",IFERROR(V78/I78,""))</f>
        <v/>
      </c>
      <c r="X78" s="13">
        <f>IF(COUNTA(A78:K78,O78,Q78,S78:U78)=0,"",IFERROR(IF(OR(A78="",B78="",C78="",D78="",E78="",F78="",G78="",H78="",I78="",J78="",K78="",O78="",Q78="",S78="",T78="",U78=""),"Check missing input",IF(L78="","Check technician rate",IF(OR(G78&lt;1,G78&gt;'Assumptions'!$B$15,G78&lt;&gt;INT(G78),I78&lt;1,I78&gt;'Assumptions'!$B$16,I78&lt;&gt;INT(I78),J78&lt;=0,J78&gt;'Assumptions'!$B$17,O78&lt;0,O78&gt;'Assumptions'!$B$18,Q78&lt;0,Q78&gt;'Assumptions'!$B$18,S78&lt;0,S78&gt;'Assumptions'!$B$19,E78&lt;'Assumptions'!$B$13,E78&gt;'Assumptions'!$B$14),"Check value",IF(U78="Needs Review","Human review",IF(AND(OR(U78="Include",U78="Alternate"),T78&lt;&gt;"Contractor"),"Confirm responsibility","Ready"))))),"Check value"))</f>
        <v/>
      </c>
    </row>
    <row r="79" ht="22" customHeight="1">
      <c r="A79" s="19" t="n"/>
      <c r="B79" s="19" t="n"/>
      <c r="C79" s="20" t="n"/>
      <c r="D79" s="20" t="n"/>
      <c r="E79" s="21" t="n"/>
      <c r="F79" s="19" t="n"/>
      <c r="G79" s="22" t="n"/>
      <c r="H79" s="20" t="n"/>
      <c r="I79" s="22" t="n"/>
      <c r="J79" s="23" t="n"/>
      <c r="K79" s="20" t="n"/>
      <c r="L79" s="24">
        <f>IF(K79="","",IFERROR(VLOOKUP(K79,'Assumptions'!$A$5:$B$9,2,FALSE),""))</f>
        <v/>
      </c>
      <c r="M79" s="25">
        <f>IF(OR(G79="",I79="",J79=""),"",IFERROR(G79*I79*J79,""))</f>
        <v/>
      </c>
      <c r="N79" s="24">
        <f>IF(OR(M79="",L79=""),"",IFERROR(M79*L79,""))</f>
        <v/>
      </c>
      <c r="O79" s="26" t="n"/>
      <c r="P79" s="24">
        <f>IF(OR(G79="",I79="",O79=""),"",IFERROR(G79*I79*O79,""))</f>
        <v/>
      </c>
      <c r="Q79" s="26" t="n"/>
      <c r="R79" s="24">
        <f>IF(OR(N79="",P79="",Q79="",I79=""),"",IFERROR(N79+P79+(Q79*I79),""))</f>
        <v/>
      </c>
      <c r="S79" s="27" t="n"/>
      <c r="T79" s="20" t="n"/>
      <c r="U79" s="20" t="n"/>
      <c r="V79" s="24">
        <f>IF(OR(R79="",S79="",U79=""),"",IF(U79="Exclude","",IFERROR(R79*(1+S79),"")))</f>
        <v/>
      </c>
      <c r="W79" s="24">
        <f>IF(OR(V79="",I79="",I79=0),"",IFERROR(V79/I79,""))</f>
        <v/>
      </c>
      <c r="X79" s="9">
        <f>IF(COUNTA(A79:K79,O79,Q79,S79:U79)=0,"",IFERROR(IF(OR(A79="",B79="",C79="",D79="",E79="",F79="",G79="",H79="",I79="",J79="",K79="",O79="",Q79="",S79="",T79="",U79=""),"Check missing input",IF(L79="","Check technician rate",IF(OR(G79&lt;1,G79&gt;'Assumptions'!$B$15,G79&lt;&gt;INT(G79),I79&lt;1,I79&gt;'Assumptions'!$B$16,I79&lt;&gt;INT(I79),J79&lt;=0,J79&gt;'Assumptions'!$B$17,O79&lt;0,O79&gt;'Assumptions'!$B$18,Q79&lt;0,Q79&gt;'Assumptions'!$B$18,S79&lt;0,S79&gt;'Assumptions'!$B$19,E79&lt;'Assumptions'!$B$13,E79&gt;'Assumptions'!$B$14),"Check value",IF(U79="Needs Review","Human review",IF(AND(OR(U79="Include",U79="Alternate"),T79&lt;&gt;"Contractor"),"Confirm responsibility","Ready"))))),"Check value"))</f>
        <v/>
      </c>
    </row>
    <row r="80" ht="22" customHeight="1">
      <c r="A80" s="19" t="n"/>
      <c r="B80" s="19" t="n"/>
      <c r="C80" s="20" t="n"/>
      <c r="D80" s="20" t="n"/>
      <c r="E80" s="21" t="n"/>
      <c r="F80" s="19" t="n"/>
      <c r="G80" s="22" t="n"/>
      <c r="H80" s="20" t="n"/>
      <c r="I80" s="22" t="n"/>
      <c r="J80" s="23" t="n"/>
      <c r="K80" s="20" t="n"/>
      <c r="L80" s="28">
        <f>IF(K80="","",IFERROR(VLOOKUP(K80,'Assumptions'!$A$5:$B$9,2,FALSE),""))</f>
        <v/>
      </c>
      <c r="M80" s="29">
        <f>IF(OR(G80="",I80="",J80=""),"",IFERROR(G80*I80*J80,""))</f>
        <v/>
      </c>
      <c r="N80" s="28">
        <f>IF(OR(M80="",L80=""),"",IFERROR(M80*L80,""))</f>
        <v/>
      </c>
      <c r="O80" s="26" t="n"/>
      <c r="P80" s="28">
        <f>IF(OR(G80="",I80="",O80=""),"",IFERROR(G80*I80*O80,""))</f>
        <v/>
      </c>
      <c r="Q80" s="26" t="n"/>
      <c r="R80" s="28">
        <f>IF(OR(N80="",P80="",Q80="",I80=""),"",IFERROR(N80+P80+(Q80*I80),""))</f>
        <v/>
      </c>
      <c r="S80" s="27" t="n"/>
      <c r="T80" s="20" t="n"/>
      <c r="U80" s="20" t="n"/>
      <c r="V80" s="28">
        <f>IF(OR(R80="",S80="",U80=""),"",IF(U80="Exclude","",IFERROR(R80*(1+S80),"")))</f>
        <v/>
      </c>
      <c r="W80" s="28">
        <f>IF(OR(V80="",I80="",I80=0),"",IFERROR(V80/I80,""))</f>
        <v/>
      </c>
      <c r="X80" s="13">
        <f>IF(COUNTA(A80:K80,O80,Q80,S80:U80)=0,"",IFERROR(IF(OR(A80="",B80="",C80="",D80="",E80="",F80="",G80="",H80="",I80="",J80="",K80="",O80="",Q80="",S80="",T80="",U80=""),"Check missing input",IF(L80="","Check technician rate",IF(OR(G80&lt;1,G80&gt;'Assumptions'!$B$15,G80&lt;&gt;INT(G80),I80&lt;1,I80&gt;'Assumptions'!$B$16,I80&lt;&gt;INT(I80),J80&lt;=0,J80&gt;'Assumptions'!$B$17,O80&lt;0,O80&gt;'Assumptions'!$B$18,Q80&lt;0,Q80&gt;'Assumptions'!$B$18,S80&lt;0,S80&gt;'Assumptions'!$B$19,E80&lt;'Assumptions'!$B$13,E80&gt;'Assumptions'!$B$14),"Check value",IF(U80="Needs Review","Human review",IF(AND(OR(U80="Include",U80="Alternate"),T80&lt;&gt;"Contractor"),"Confirm responsibility","Ready"))))),"Check value"))</f>
        <v/>
      </c>
    </row>
    <row r="81" ht="22" customHeight="1">
      <c r="A81" s="19" t="n"/>
      <c r="B81" s="19" t="n"/>
      <c r="C81" s="20" t="n"/>
      <c r="D81" s="20" t="n"/>
      <c r="E81" s="21" t="n"/>
      <c r="F81" s="19" t="n"/>
      <c r="G81" s="22" t="n"/>
      <c r="H81" s="20" t="n"/>
      <c r="I81" s="22" t="n"/>
      <c r="J81" s="23" t="n"/>
      <c r="K81" s="20" t="n"/>
      <c r="L81" s="24">
        <f>IF(K81="","",IFERROR(VLOOKUP(K81,'Assumptions'!$A$5:$B$9,2,FALSE),""))</f>
        <v/>
      </c>
      <c r="M81" s="25">
        <f>IF(OR(G81="",I81="",J81=""),"",IFERROR(G81*I81*J81,""))</f>
        <v/>
      </c>
      <c r="N81" s="24">
        <f>IF(OR(M81="",L81=""),"",IFERROR(M81*L81,""))</f>
        <v/>
      </c>
      <c r="O81" s="26" t="n"/>
      <c r="P81" s="24">
        <f>IF(OR(G81="",I81="",O81=""),"",IFERROR(G81*I81*O81,""))</f>
        <v/>
      </c>
      <c r="Q81" s="26" t="n"/>
      <c r="R81" s="24">
        <f>IF(OR(N81="",P81="",Q81="",I81=""),"",IFERROR(N81+P81+(Q81*I81),""))</f>
        <v/>
      </c>
      <c r="S81" s="27" t="n"/>
      <c r="T81" s="20" t="n"/>
      <c r="U81" s="20" t="n"/>
      <c r="V81" s="24">
        <f>IF(OR(R81="",S81="",U81=""),"",IF(U81="Exclude","",IFERROR(R81*(1+S81),"")))</f>
        <v/>
      </c>
      <c r="W81" s="24">
        <f>IF(OR(V81="",I81="",I81=0),"",IFERROR(V81/I81,""))</f>
        <v/>
      </c>
      <c r="X81" s="9">
        <f>IF(COUNTA(A81:K81,O81,Q81,S81:U81)=0,"",IFERROR(IF(OR(A81="",B81="",C81="",D81="",E81="",F81="",G81="",H81="",I81="",J81="",K81="",O81="",Q81="",S81="",T81="",U81=""),"Check missing input",IF(L81="","Check technician rate",IF(OR(G81&lt;1,G81&gt;'Assumptions'!$B$15,G81&lt;&gt;INT(G81),I81&lt;1,I81&gt;'Assumptions'!$B$16,I81&lt;&gt;INT(I81),J81&lt;=0,J81&gt;'Assumptions'!$B$17,O81&lt;0,O81&gt;'Assumptions'!$B$18,Q81&lt;0,Q81&gt;'Assumptions'!$B$18,S81&lt;0,S81&gt;'Assumptions'!$B$19,E81&lt;'Assumptions'!$B$13,E81&gt;'Assumptions'!$B$14),"Check value",IF(U81="Needs Review","Human review",IF(AND(OR(U81="Include",U81="Alternate"),T81&lt;&gt;"Contractor"),"Confirm responsibility","Ready"))))),"Check value"))</f>
        <v/>
      </c>
    </row>
    <row r="82" ht="22" customHeight="1">
      <c r="A82" s="19" t="n"/>
      <c r="B82" s="19" t="n"/>
      <c r="C82" s="20" t="n"/>
      <c r="D82" s="20" t="n"/>
      <c r="E82" s="21" t="n"/>
      <c r="F82" s="19" t="n"/>
      <c r="G82" s="22" t="n"/>
      <c r="H82" s="20" t="n"/>
      <c r="I82" s="22" t="n"/>
      <c r="J82" s="23" t="n"/>
      <c r="K82" s="20" t="n"/>
      <c r="L82" s="28">
        <f>IF(K82="","",IFERROR(VLOOKUP(K82,'Assumptions'!$A$5:$B$9,2,FALSE),""))</f>
        <v/>
      </c>
      <c r="M82" s="29">
        <f>IF(OR(G82="",I82="",J82=""),"",IFERROR(G82*I82*J82,""))</f>
        <v/>
      </c>
      <c r="N82" s="28">
        <f>IF(OR(M82="",L82=""),"",IFERROR(M82*L82,""))</f>
        <v/>
      </c>
      <c r="O82" s="26" t="n"/>
      <c r="P82" s="28">
        <f>IF(OR(G82="",I82="",O82=""),"",IFERROR(G82*I82*O82,""))</f>
        <v/>
      </c>
      <c r="Q82" s="26" t="n"/>
      <c r="R82" s="28">
        <f>IF(OR(N82="",P82="",Q82="",I82=""),"",IFERROR(N82+P82+(Q82*I82),""))</f>
        <v/>
      </c>
      <c r="S82" s="27" t="n"/>
      <c r="T82" s="20" t="n"/>
      <c r="U82" s="20" t="n"/>
      <c r="V82" s="28">
        <f>IF(OR(R82="",S82="",U82=""),"",IF(U82="Exclude","",IFERROR(R82*(1+S82),"")))</f>
        <v/>
      </c>
      <c r="W82" s="28">
        <f>IF(OR(V82="",I82="",I82=0),"",IFERROR(V82/I82,""))</f>
        <v/>
      </c>
      <c r="X82" s="13">
        <f>IF(COUNTA(A82:K82,O82,Q82,S82:U82)=0,"",IFERROR(IF(OR(A82="",B82="",C82="",D82="",E82="",F82="",G82="",H82="",I82="",J82="",K82="",O82="",Q82="",S82="",T82="",U82=""),"Check missing input",IF(L82="","Check technician rate",IF(OR(G82&lt;1,G82&gt;'Assumptions'!$B$15,G82&lt;&gt;INT(G82),I82&lt;1,I82&gt;'Assumptions'!$B$16,I82&lt;&gt;INT(I82),J82&lt;=0,J82&gt;'Assumptions'!$B$17,O82&lt;0,O82&gt;'Assumptions'!$B$18,Q82&lt;0,Q82&gt;'Assumptions'!$B$18,S82&lt;0,S82&gt;'Assumptions'!$B$19,E82&lt;'Assumptions'!$B$13,E82&gt;'Assumptions'!$B$14),"Check value",IF(U82="Needs Review","Human review",IF(AND(OR(U82="Include",U82="Alternate"),T82&lt;&gt;"Contractor"),"Confirm responsibility","Ready"))))),"Check value"))</f>
        <v/>
      </c>
    </row>
    <row r="83" ht="22" customHeight="1">
      <c r="A83" s="19" t="n"/>
      <c r="B83" s="19" t="n"/>
      <c r="C83" s="20" t="n"/>
      <c r="D83" s="20" t="n"/>
      <c r="E83" s="21" t="n"/>
      <c r="F83" s="19" t="n"/>
      <c r="G83" s="22" t="n"/>
      <c r="H83" s="20" t="n"/>
      <c r="I83" s="22" t="n"/>
      <c r="J83" s="23" t="n"/>
      <c r="K83" s="20" t="n"/>
      <c r="L83" s="24">
        <f>IF(K83="","",IFERROR(VLOOKUP(K83,'Assumptions'!$A$5:$B$9,2,FALSE),""))</f>
        <v/>
      </c>
      <c r="M83" s="25">
        <f>IF(OR(G83="",I83="",J83=""),"",IFERROR(G83*I83*J83,""))</f>
        <v/>
      </c>
      <c r="N83" s="24">
        <f>IF(OR(M83="",L83=""),"",IFERROR(M83*L83,""))</f>
        <v/>
      </c>
      <c r="O83" s="26" t="n"/>
      <c r="P83" s="24">
        <f>IF(OR(G83="",I83="",O83=""),"",IFERROR(G83*I83*O83,""))</f>
        <v/>
      </c>
      <c r="Q83" s="26" t="n"/>
      <c r="R83" s="24">
        <f>IF(OR(N83="",P83="",Q83="",I83=""),"",IFERROR(N83+P83+(Q83*I83),""))</f>
        <v/>
      </c>
      <c r="S83" s="27" t="n"/>
      <c r="T83" s="20" t="n"/>
      <c r="U83" s="20" t="n"/>
      <c r="V83" s="24">
        <f>IF(OR(R83="",S83="",U83=""),"",IF(U83="Exclude","",IFERROR(R83*(1+S83),"")))</f>
        <v/>
      </c>
      <c r="W83" s="24">
        <f>IF(OR(V83="",I83="",I83=0),"",IFERROR(V83/I83,""))</f>
        <v/>
      </c>
      <c r="X83" s="9">
        <f>IF(COUNTA(A83:K83,O83,Q83,S83:U83)=0,"",IFERROR(IF(OR(A83="",B83="",C83="",D83="",E83="",F83="",G83="",H83="",I83="",J83="",K83="",O83="",Q83="",S83="",T83="",U83=""),"Check missing input",IF(L83="","Check technician rate",IF(OR(G83&lt;1,G83&gt;'Assumptions'!$B$15,G83&lt;&gt;INT(G83),I83&lt;1,I83&gt;'Assumptions'!$B$16,I83&lt;&gt;INT(I83),J83&lt;=0,J83&gt;'Assumptions'!$B$17,O83&lt;0,O83&gt;'Assumptions'!$B$18,Q83&lt;0,Q83&gt;'Assumptions'!$B$18,S83&lt;0,S83&gt;'Assumptions'!$B$19,E83&lt;'Assumptions'!$B$13,E83&gt;'Assumptions'!$B$14),"Check value",IF(U83="Needs Review","Human review",IF(AND(OR(U83="Include",U83="Alternate"),T83&lt;&gt;"Contractor"),"Confirm responsibility","Ready"))))),"Check value"))</f>
        <v/>
      </c>
    </row>
    <row r="84" ht="22" customHeight="1">
      <c r="A84" s="19" t="n"/>
      <c r="B84" s="19" t="n"/>
      <c r="C84" s="20" t="n"/>
      <c r="D84" s="20" t="n"/>
      <c r="E84" s="21" t="n"/>
      <c r="F84" s="19" t="n"/>
      <c r="G84" s="22" t="n"/>
      <c r="H84" s="20" t="n"/>
      <c r="I84" s="22" t="n"/>
      <c r="J84" s="23" t="n"/>
      <c r="K84" s="20" t="n"/>
      <c r="L84" s="28">
        <f>IF(K84="","",IFERROR(VLOOKUP(K84,'Assumptions'!$A$5:$B$9,2,FALSE),""))</f>
        <v/>
      </c>
      <c r="M84" s="29">
        <f>IF(OR(G84="",I84="",J84=""),"",IFERROR(G84*I84*J84,""))</f>
        <v/>
      </c>
      <c r="N84" s="28">
        <f>IF(OR(M84="",L84=""),"",IFERROR(M84*L84,""))</f>
        <v/>
      </c>
      <c r="O84" s="26" t="n"/>
      <c r="P84" s="28">
        <f>IF(OR(G84="",I84="",O84=""),"",IFERROR(G84*I84*O84,""))</f>
        <v/>
      </c>
      <c r="Q84" s="26" t="n"/>
      <c r="R84" s="28">
        <f>IF(OR(N84="",P84="",Q84="",I84=""),"",IFERROR(N84+P84+(Q84*I84),""))</f>
        <v/>
      </c>
      <c r="S84" s="27" t="n"/>
      <c r="T84" s="20" t="n"/>
      <c r="U84" s="20" t="n"/>
      <c r="V84" s="28">
        <f>IF(OR(R84="",S84="",U84=""),"",IF(U84="Exclude","",IFERROR(R84*(1+S84),"")))</f>
        <v/>
      </c>
      <c r="W84" s="28">
        <f>IF(OR(V84="",I84="",I84=0),"",IFERROR(V84/I84,""))</f>
        <v/>
      </c>
      <c r="X84" s="13">
        <f>IF(COUNTA(A84:K84,O84,Q84,S84:U84)=0,"",IFERROR(IF(OR(A84="",B84="",C84="",D84="",E84="",F84="",G84="",H84="",I84="",J84="",K84="",O84="",Q84="",S84="",T84="",U84=""),"Check missing input",IF(L84="","Check technician rate",IF(OR(G84&lt;1,G84&gt;'Assumptions'!$B$15,G84&lt;&gt;INT(G84),I84&lt;1,I84&gt;'Assumptions'!$B$16,I84&lt;&gt;INT(I84),J84&lt;=0,J84&gt;'Assumptions'!$B$17,O84&lt;0,O84&gt;'Assumptions'!$B$18,Q84&lt;0,Q84&gt;'Assumptions'!$B$18,S84&lt;0,S84&gt;'Assumptions'!$B$19,E84&lt;'Assumptions'!$B$13,E84&gt;'Assumptions'!$B$14),"Check value",IF(U84="Needs Review","Human review",IF(AND(OR(U84="Include",U84="Alternate"),T84&lt;&gt;"Contractor"),"Confirm responsibility","Ready"))))),"Check value"))</f>
        <v/>
      </c>
    </row>
    <row r="85" ht="22" customHeight="1">
      <c r="A85" s="19" t="n"/>
      <c r="B85" s="19" t="n"/>
      <c r="C85" s="20" t="n"/>
      <c r="D85" s="20" t="n"/>
      <c r="E85" s="21" t="n"/>
      <c r="F85" s="19" t="n"/>
      <c r="G85" s="22" t="n"/>
      <c r="H85" s="20" t="n"/>
      <c r="I85" s="22" t="n"/>
      <c r="J85" s="23" t="n"/>
      <c r="K85" s="20" t="n"/>
      <c r="L85" s="24">
        <f>IF(K85="","",IFERROR(VLOOKUP(K85,'Assumptions'!$A$5:$B$9,2,FALSE),""))</f>
        <v/>
      </c>
      <c r="M85" s="25">
        <f>IF(OR(G85="",I85="",J85=""),"",IFERROR(G85*I85*J85,""))</f>
        <v/>
      </c>
      <c r="N85" s="24">
        <f>IF(OR(M85="",L85=""),"",IFERROR(M85*L85,""))</f>
        <v/>
      </c>
      <c r="O85" s="26" t="n"/>
      <c r="P85" s="24">
        <f>IF(OR(G85="",I85="",O85=""),"",IFERROR(G85*I85*O85,""))</f>
        <v/>
      </c>
      <c r="Q85" s="26" t="n"/>
      <c r="R85" s="24">
        <f>IF(OR(N85="",P85="",Q85="",I85=""),"",IFERROR(N85+P85+(Q85*I85),""))</f>
        <v/>
      </c>
      <c r="S85" s="27" t="n"/>
      <c r="T85" s="20" t="n"/>
      <c r="U85" s="20" t="n"/>
      <c r="V85" s="24">
        <f>IF(OR(R85="",S85="",U85=""),"",IF(U85="Exclude","",IFERROR(R85*(1+S85),"")))</f>
        <v/>
      </c>
      <c r="W85" s="24">
        <f>IF(OR(V85="",I85="",I85=0),"",IFERROR(V85/I85,""))</f>
        <v/>
      </c>
      <c r="X85" s="9">
        <f>IF(COUNTA(A85:K85,O85,Q85,S85:U85)=0,"",IFERROR(IF(OR(A85="",B85="",C85="",D85="",E85="",F85="",G85="",H85="",I85="",J85="",K85="",O85="",Q85="",S85="",T85="",U85=""),"Check missing input",IF(L85="","Check technician rate",IF(OR(G85&lt;1,G85&gt;'Assumptions'!$B$15,G85&lt;&gt;INT(G85),I85&lt;1,I85&gt;'Assumptions'!$B$16,I85&lt;&gt;INT(I85),J85&lt;=0,J85&gt;'Assumptions'!$B$17,O85&lt;0,O85&gt;'Assumptions'!$B$18,Q85&lt;0,Q85&gt;'Assumptions'!$B$18,S85&lt;0,S85&gt;'Assumptions'!$B$19,E85&lt;'Assumptions'!$B$13,E85&gt;'Assumptions'!$B$14),"Check value",IF(U85="Needs Review","Human review",IF(AND(OR(U85="Include",U85="Alternate"),T85&lt;&gt;"Contractor"),"Confirm responsibility","Ready"))))),"Check value"))</f>
        <v/>
      </c>
    </row>
    <row r="86" ht="22" customHeight="1">
      <c r="A86" s="19" t="n"/>
      <c r="B86" s="19" t="n"/>
      <c r="C86" s="20" t="n"/>
      <c r="D86" s="20" t="n"/>
      <c r="E86" s="21" t="n"/>
      <c r="F86" s="19" t="n"/>
      <c r="G86" s="22" t="n"/>
      <c r="H86" s="20" t="n"/>
      <c r="I86" s="22" t="n"/>
      <c r="J86" s="23" t="n"/>
      <c r="K86" s="20" t="n"/>
      <c r="L86" s="28">
        <f>IF(K86="","",IFERROR(VLOOKUP(K86,'Assumptions'!$A$5:$B$9,2,FALSE),""))</f>
        <v/>
      </c>
      <c r="M86" s="29">
        <f>IF(OR(G86="",I86="",J86=""),"",IFERROR(G86*I86*J86,""))</f>
        <v/>
      </c>
      <c r="N86" s="28">
        <f>IF(OR(M86="",L86=""),"",IFERROR(M86*L86,""))</f>
        <v/>
      </c>
      <c r="O86" s="26" t="n"/>
      <c r="P86" s="28">
        <f>IF(OR(G86="",I86="",O86=""),"",IFERROR(G86*I86*O86,""))</f>
        <v/>
      </c>
      <c r="Q86" s="26" t="n"/>
      <c r="R86" s="28">
        <f>IF(OR(N86="",P86="",Q86="",I86=""),"",IFERROR(N86+P86+(Q86*I86),""))</f>
        <v/>
      </c>
      <c r="S86" s="27" t="n"/>
      <c r="T86" s="20" t="n"/>
      <c r="U86" s="20" t="n"/>
      <c r="V86" s="28">
        <f>IF(OR(R86="",S86="",U86=""),"",IF(U86="Exclude","",IFERROR(R86*(1+S86),"")))</f>
        <v/>
      </c>
      <c r="W86" s="28">
        <f>IF(OR(V86="",I86="",I86=0),"",IFERROR(V86/I86,""))</f>
        <v/>
      </c>
      <c r="X86" s="13">
        <f>IF(COUNTA(A86:K86,O86,Q86,S86:U86)=0,"",IFERROR(IF(OR(A86="",B86="",C86="",D86="",E86="",F86="",G86="",H86="",I86="",J86="",K86="",O86="",Q86="",S86="",T86="",U86=""),"Check missing input",IF(L86="","Check technician rate",IF(OR(G86&lt;1,G86&gt;'Assumptions'!$B$15,G86&lt;&gt;INT(G86),I86&lt;1,I86&gt;'Assumptions'!$B$16,I86&lt;&gt;INT(I86),J86&lt;=0,J86&gt;'Assumptions'!$B$17,O86&lt;0,O86&gt;'Assumptions'!$B$18,Q86&lt;0,Q86&gt;'Assumptions'!$B$18,S86&lt;0,S86&gt;'Assumptions'!$B$19,E86&lt;'Assumptions'!$B$13,E86&gt;'Assumptions'!$B$14),"Check value",IF(U86="Needs Review","Human review",IF(AND(OR(U86="Include",U86="Alternate"),T86&lt;&gt;"Contractor"),"Confirm responsibility","Ready"))))),"Check value"))</f>
        <v/>
      </c>
    </row>
    <row r="87" ht="22" customHeight="1">
      <c r="A87" s="19" t="n"/>
      <c r="B87" s="19" t="n"/>
      <c r="C87" s="20" t="n"/>
      <c r="D87" s="20" t="n"/>
      <c r="E87" s="21" t="n"/>
      <c r="F87" s="19" t="n"/>
      <c r="G87" s="22" t="n"/>
      <c r="H87" s="20" t="n"/>
      <c r="I87" s="22" t="n"/>
      <c r="J87" s="23" t="n"/>
      <c r="K87" s="20" t="n"/>
      <c r="L87" s="24">
        <f>IF(K87="","",IFERROR(VLOOKUP(K87,'Assumptions'!$A$5:$B$9,2,FALSE),""))</f>
        <v/>
      </c>
      <c r="M87" s="25">
        <f>IF(OR(G87="",I87="",J87=""),"",IFERROR(G87*I87*J87,""))</f>
        <v/>
      </c>
      <c r="N87" s="24">
        <f>IF(OR(M87="",L87=""),"",IFERROR(M87*L87,""))</f>
        <v/>
      </c>
      <c r="O87" s="26" t="n"/>
      <c r="P87" s="24">
        <f>IF(OR(G87="",I87="",O87=""),"",IFERROR(G87*I87*O87,""))</f>
        <v/>
      </c>
      <c r="Q87" s="26" t="n"/>
      <c r="R87" s="24">
        <f>IF(OR(N87="",P87="",Q87="",I87=""),"",IFERROR(N87+P87+(Q87*I87),""))</f>
        <v/>
      </c>
      <c r="S87" s="27" t="n"/>
      <c r="T87" s="20" t="n"/>
      <c r="U87" s="20" t="n"/>
      <c r="V87" s="24">
        <f>IF(OR(R87="",S87="",U87=""),"",IF(U87="Exclude","",IFERROR(R87*(1+S87),"")))</f>
        <v/>
      </c>
      <c r="W87" s="24">
        <f>IF(OR(V87="",I87="",I87=0),"",IFERROR(V87/I87,""))</f>
        <v/>
      </c>
      <c r="X87" s="9">
        <f>IF(COUNTA(A87:K87,O87,Q87,S87:U87)=0,"",IFERROR(IF(OR(A87="",B87="",C87="",D87="",E87="",F87="",G87="",H87="",I87="",J87="",K87="",O87="",Q87="",S87="",T87="",U87=""),"Check missing input",IF(L87="","Check technician rate",IF(OR(G87&lt;1,G87&gt;'Assumptions'!$B$15,G87&lt;&gt;INT(G87),I87&lt;1,I87&gt;'Assumptions'!$B$16,I87&lt;&gt;INT(I87),J87&lt;=0,J87&gt;'Assumptions'!$B$17,O87&lt;0,O87&gt;'Assumptions'!$B$18,Q87&lt;0,Q87&gt;'Assumptions'!$B$18,S87&lt;0,S87&gt;'Assumptions'!$B$19,E87&lt;'Assumptions'!$B$13,E87&gt;'Assumptions'!$B$14),"Check value",IF(U87="Needs Review","Human review",IF(AND(OR(U87="Include",U87="Alternate"),T87&lt;&gt;"Contractor"),"Confirm responsibility","Ready"))))),"Check value"))</f>
        <v/>
      </c>
    </row>
    <row r="88" ht="22" customHeight="1">
      <c r="A88" s="19" t="n"/>
      <c r="B88" s="19" t="n"/>
      <c r="C88" s="20" t="n"/>
      <c r="D88" s="20" t="n"/>
      <c r="E88" s="21" t="n"/>
      <c r="F88" s="19" t="n"/>
      <c r="G88" s="22" t="n"/>
      <c r="H88" s="20" t="n"/>
      <c r="I88" s="22" t="n"/>
      <c r="J88" s="23" t="n"/>
      <c r="K88" s="20" t="n"/>
      <c r="L88" s="28">
        <f>IF(K88="","",IFERROR(VLOOKUP(K88,'Assumptions'!$A$5:$B$9,2,FALSE),""))</f>
        <v/>
      </c>
      <c r="M88" s="29">
        <f>IF(OR(G88="",I88="",J88=""),"",IFERROR(G88*I88*J88,""))</f>
        <v/>
      </c>
      <c r="N88" s="28">
        <f>IF(OR(M88="",L88=""),"",IFERROR(M88*L88,""))</f>
        <v/>
      </c>
      <c r="O88" s="26" t="n"/>
      <c r="P88" s="28">
        <f>IF(OR(G88="",I88="",O88=""),"",IFERROR(G88*I88*O88,""))</f>
        <v/>
      </c>
      <c r="Q88" s="26" t="n"/>
      <c r="R88" s="28">
        <f>IF(OR(N88="",P88="",Q88="",I88=""),"",IFERROR(N88+P88+(Q88*I88),""))</f>
        <v/>
      </c>
      <c r="S88" s="27" t="n"/>
      <c r="T88" s="20" t="n"/>
      <c r="U88" s="20" t="n"/>
      <c r="V88" s="28">
        <f>IF(OR(R88="",S88="",U88=""),"",IF(U88="Exclude","",IFERROR(R88*(1+S88),"")))</f>
        <v/>
      </c>
      <c r="W88" s="28">
        <f>IF(OR(V88="",I88="",I88=0),"",IFERROR(V88/I88,""))</f>
        <v/>
      </c>
      <c r="X88" s="13">
        <f>IF(COUNTA(A88:K88,O88,Q88,S88:U88)=0,"",IFERROR(IF(OR(A88="",B88="",C88="",D88="",E88="",F88="",G88="",H88="",I88="",J88="",K88="",O88="",Q88="",S88="",T88="",U88=""),"Check missing input",IF(L88="","Check technician rate",IF(OR(G88&lt;1,G88&gt;'Assumptions'!$B$15,G88&lt;&gt;INT(G88),I88&lt;1,I88&gt;'Assumptions'!$B$16,I88&lt;&gt;INT(I88),J88&lt;=0,J88&gt;'Assumptions'!$B$17,O88&lt;0,O88&gt;'Assumptions'!$B$18,Q88&lt;0,Q88&gt;'Assumptions'!$B$18,S88&lt;0,S88&gt;'Assumptions'!$B$19,E88&lt;'Assumptions'!$B$13,E88&gt;'Assumptions'!$B$14),"Check value",IF(U88="Needs Review","Human review",IF(AND(OR(U88="Include",U88="Alternate"),T88&lt;&gt;"Contractor"),"Confirm responsibility","Ready"))))),"Check value"))</f>
        <v/>
      </c>
    </row>
    <row r="89" ht="22" customHeight="1">
      <c r="A89" s="19" t="n"/>
      <c r="B89" s="19" t="n"/>
      <c r="C89" s="20" t="n"/>
      <c r="D89" s="20" t="n"/>
      <c r="E89" s="21" t="n"/>
      <c r="F89" s="19" t="n"/>
      <c r="G89" s="22" t="n"/>
      <c r="H89" s="20" t="n"/>
      <c r="I89" s="22" t="n"/>
      <c r="J89" s="23" t="n"/>
      <c r="K89" s="20" t="n"/>
      <c r="L89" s="24">
        <f>IF(K89="","",IFERROR(VLOOKUP(K89,'Assumptions'!$A$5:$B$9,2,FALSE),""))</f>
        <v/>
      </c>
      <c r="M89" s="25">
        <f>IF(OR(G89="",I89="",J89=""),"",IFERROR(G89*I89*J89,""))</f>
        <v/>
      </c>
      <c r="N89" s="24">
        <f>IF(OR(M89="",L89=""),"",IFERROR(M89*L89,""))</f>
        <v/>
      </c>
      <c r="O89" s="26" t="n"/>
      <c r="P89" s="24">
        <f>IF(OR(G89="",I89="",O89=""),"",IFERROR(G89*I89*O89,""))</f>
        <v/>
      </c>
      <c r="Q89" s="26" t="n"/>
      <c r="R89" s="24">
        <f>IF(OR(N89="",P89="",Q89="",I89=""),"",IFERROR(N89+P89+(Q89*I89),""))</f>
        <v/>
      </c>
      <c r="S89" s="27" t="n"/>
      <c r="T89" s="20" t="n"/>
      <c r="U89" s="20" t="n"/>
      <c r="V89" s="24">
        <f>IF(OR(R89="",S89="",U89=""),"",IF(U89="Exclude","",IFERROR(R89*(1+S89),"")))</f>
        <v/>
      </c>
      <c r="W89" s="24">
        <f>IF(OR(V89="",I89="",I89=0),"",IFERROR(V89/I89,""))</f>
        <v/>
      </c>
      <c r="X89" s="9">
        <f>IF(COUNTA(A89:K89,O89,Q89,S89:U89)=0,"",IFERROR(IF(OR(A89="",B89="",C89="",D89="",E89="",F89="",G89="",H89="",I89="",J89="",K89="",O89="",Q89="",S89="",T89="",U89=""),"Check missing input",IF(L89="","Check technician rate",IF(OR(G89&lt;1,G89&gt;'Assumptions'!$B$15,G89&lt;&gt;INT(G89),I89&lt;1,I89&gt;'Assumptions'!$B$16,I89&lt;&gt;INT(I89),J89&lt;=0,J89&gt;'Assumptions'!$B$17,O89&lt;0,O89&gt;'Assumptions'!$B$18,Q89&lt;0,Q89&gt;'Assumptions'!$B$18,S89&lt;0,S89&gt;'Assumptions'!$B$19,E89&lt;'Assumptions'!$B$13,E89&gt;'Assumptions'!$B$14),"Check value",IF(U89="Needs Review","Human review",IF(AND(OR(U89="Include",U89="Alternate"),T89&lt;&gt;"Contractor"),"Confirm responsibility","Ready"))))),"Check value"))</f>
        <v/>
      </c>
    </row>
    <row r="90" ht="22" customHeight="1">
      <c r="A90" s="19" t="n"/>
      <c r="B90" s="19" t="n"/>
      <c r="C90" s="20" t="n"/>
      <c r="D90" s="20" t="n"/>
      <c r="E90" s="21" t="n"/>
      <c r="F90" s="19" t="n"/>
      <c r="G90" s="22" t="n"/>
      <c r="H90" s="20" t="n"/>
      <c r="I90" s="22" t="n"/>
      <c r="J90" s="23" t="n"/>
      <c r="K90" s="20" t="n"/>
      <c r="L90" s="28">
        <f>IF(K90="","",IFERROR(VLOOKUP(K90,'Assumptions'!$A$5:$B$9,2,FALSE),""))</f>
        <v/>
      </c>
      <c r="M90" s="29">
        <f>IF(OR(G90="",I90="",J90=""),"",IFERROR(G90*I90*J90,""))</f>
        <v/>
      </c>
      <c r="N90" s="28">
        <f>IF(OR(M90="",L90=""),"",IFERROR(M90*L90,""))</f>
        <v/>
      </c>
      <c r="O90" s="26" t="n"/>
      <c r="P90" s="28">
        <f>IF(OR(G90="",I90="",O90=""),"",IFERROR(G90*I90*O90,""))</f>
        <v/>
      </c>
      <c r="Q90" s="26" t="n"/>
      <c r="R90" s="28">
        <f>IF(OR(N90="",P90="",Q90="",I90=""),"",IFERROR(N90+P90+(Q90*I90),""))</f>
        <v/>
      </c>
      <c r="S90" s="27" t="n"/>
      <c r="T90" s="20" t="n"/>
      <c r="U90" s="20" t="n"/>
      <c r="V90" s="28">
        <f>IF(OR(R90="",S90="",U90=""),"",IF(U90="Exclude","",IFERROR(R90*(1+S90),"")))</f>
        <v/>
      </c>
      <c r="W90" s="28">
        <f>IF(OR(V90="",I90="",I90=0),"",IFERROR(V90/I90,""))</f>
        <v/>
      </c>
      <c r="X90" s="13">
        <f>IF(COUNTA(A90:K90,O90,Q90,S90:U90)=0,"",IFERROR(IF(OR(A90="",B90="",C90="",D90="",E90="",F90="",G90="",H90="",I90="",J90="",K90="",O90="",Q90="",S90="",T90="",U90=""),"Check missing input",IF(L90="","Check technician rate",IF(OR(G90&lt;1,G90&gt;'Assumptions'!$B$15,G90&lt;&gt;INT(G90),I90&lt;1,I90&gt;'Assumptions'!$B$16,I90&lt;&gt;INT(I90),J90&lt;=0,J90&gt;'Assumptions'!$B$17,O90&lt;0,O90&gt;'Assumptions'!$B$18,Q90&lt;0,Q90&gt;'Assumptions'!$B$18,S90&lt;0,S90&gt;'Assumptions'!$B$19,E90&lt;'Assumptions'!$B$13,E90&gt;'Assumptions'!$B$14),"Check value",IF(U90="Needs Review","Human review",IF(AND(OR(U90="Include",U90="Alternate"),T90&lt;&gt;"Contractor"),"Confirm responsibility","Ready"))))),"Check value"))</f>
        <v/>
      </c>
    </row>
    <row r="91" ht="22" customHeight="1">
      <c r="A91" s="19" t="n"/>
      <c r="B91" s="19" t="n"/>
      <c r="C91" s="20" t="n"/>
      <c r="D91" s="20" t="n"/>
      <c r="E91" s="21" t="n"/>
      <c r="F91" s="19" t="n"/>
      <c r="G91" s="22" t="n"/>
      <c r="H91" s="20" t="n"/>
      <c r="I91" s="22" t="n"/>
      <c r="J91" s="23" t="n"/>
      <c r="K91" s="20" t="n"/>
      <c r="L91" s="24">
        <f>IF(K91="","",IFERROR(VLOOKUP(K91,'Assumptions'!$A$5:$B$9,2,FALSE),""))</f>
        <v/>
      </c>
      <c r="M91" s="25">
        <f>IF(OR(G91="",I91="",J91=""),"",IFERROR(G91*I91*J91,""))</f>
        <v/>
      </c>
      <c r="N91" s="24">
        <f>IF(OR(M91="",L91=""),"",IFERROR(M91*L91,""))</f>
        <v/>
      </c>
      <c r="O91" s="26" t="n"/>
      <c r="P91" s="24">
        <f>IF(OR(G91="",I91="",O91=""),"",IFERROR(G91*I91*O91,""))</f>
        <v/>
      </c>
      <c r="Q91" s="26" t="n"/>
      <c r="R91" s="24">
        <f>IF(OR(N91="",P91="",Q91="",I91=""),"",IFERROR(N91+P91+(Q91*I91),""))</f>
        <v/>
      </c>
      <c r="S91" s="27" t="n"/>
      <c r="T91" s="20" t="n"/>
      <c r="U91" s="20" t="n"/>
      <c r="V91" s="24">
        <f>IF(OR(R91="",S91="",U91=""),"",IF(U91="Exclude","",IFERROR(R91*(1+S91),"")))</f>
        <v/>
      </c>
      <c r="W91" s="24">
        <f>IF(OR(V91="",I91="",I91=0),"",IFERROR(V91/I91,""))</f>
        <v/>
      </c>
      <c r="X91" s="9">
        <f>IF(COUNTA(A91:K91,O91,Q91,S91:U91)=0,"",IFERROR(IF(OR(A91="",B91="",C91="",D91="",E91="",F91="",G91="",H91="",I91="",J91="",K91="",O91="",Q91="",S91="",T91="",U91=""),"Check missing input",IF(L91="","Check technician rate",IF(OR(G91&lt;1,G91&gt;'Assumptions'!$B$15,G91&lt;&gt;INT(G91),I91&lt;1,I91&gt;'Assumptions'!$B$16,I91&lt;&gt;INT(I91),J91&lt;=0,J91&gt;'Assumptions'!$B$17,O91&lt;0,O91&gt;'Assumptions'!$B$18,Q91&lt;0,Q91&gt;'Assumptions'!$B$18,S91&lt;0,S91&gt;'Assumptions'!$B$19,E91&lt;'Assumptions'!$B$13,E91&gt;'Assumptions'!$B$14),"Check value",IF(U91="Needs Review","Human review",IF(AND(OR(U91="Include",U91="Alternate"),T91&lt;&gt;"Contractor"),"Confirm responsibility","Ready"))))),"Check value"))</f>
        <v/>
      </c>
    </row>
    <row r="92" ht="22" customHeight="1">
      <c r="A92" s="19" t="n"/>
      <c r="B92" s="19" t="n"/>
      <c r="C92" s="20" t="n"/>
      <c r="D92" s="20" t="n"/>
      <c r="E92" s="21" t="n"/>
      <c r="F92" s="19" t="n"/>
      <c r="G92" s="22" t="n"/>
      <c r="H92" s="20" t="n"/>
      <c r="I92" s="22" t="n"/>
      <c r="J92" s="23" t="n"/>
      <c r="K92" s="20" t="n"/>
      <c r="L92" s="28">
        <f>IF(K92="","",IFERROR(VLOOKUP(K92,'Assumptions'!$A$5:$B$9,2,FALSE),""))</f>
        <v/>
      </c>
      <c r="M92" s="29">
        <f>IF(OR(G92="",I92="",J92=""),"",IFERROR(G92*I92*J92,""))</f>
        <v/>
      </c>
      <c r="N92" s="28">
        <f>IF(OR(M92="",L92=""),"",IFERROR(M92*L92,""))</f>
        <v/>
      </c>
      <c r="O92" s="26" t="n"/>
      <c r="P92" s="28">
        <f>IF(OR(G92="",I92="",O92=""),"",IFERROR(G92*I92*O92,""))</f>
        <v/>
      </c>
      <c r="Q92" s="26" t="n"/>
      <c r="R92" s="28">
        <f>IF(OR(N92="",P92="",Q92="",I92=""),"",IFERROR(N92+P92+(Q92*I92),""))</f>
        <v/>
      </c>
      <c r="S92" s="27" t="n"/>
      <c r="T92" s="20" t="n"/>
      <c r="U92" s="20" t="n"/>
      <c r="V92" s="28">
        <f>IF(OR(R92="",S92="",U92=""),"",IF(U92="Exclude","",IFERROR(R92*(1+S92),"")))</f>
        <v/>
      </c>
      <c r="W92" s="28">
        <f>IF(OR(V92="",I92="",I92=0),"",IFERROR(V92/I92,""))</f>
        <v/>
      </c>
      <c r="X92" s="13">
        <f>IF(COUNTA(A92:K92,O92,Q92,S92:U92)=0,"",IFERROR(IF(OR(A92="",B92="",C92="",D92="",E92="",F92="",G92="",H92="",I92="",J92="",K92="",O92="",Q92="",S92="",T92="",U92=""),"Check missing input",IF(L92="","Check technician rate",IF(OR(G92&lt;1,G92&gt;'Assumptions'!$B$15,G92&lt;&gt;INT(G92),I92&lt;1,I92&gt;'Assumptions'!$B$16,I92&lt;&gt;INT(I92),J92&lt;=0,J92&gt;'Assumptions'!$B$17,O92&lt;0,O92&gt;'Assumptions'!$B$18,Q92&lt;0,Q92&gt;'Assumptions'!$B$18,S92&lt;0,S92&gt;'Assumptions'!$B$19,E92&lt;'Assumptions'!$B$13,E92&gt;'Assumptions'!$B$14),"Check value",IF(U92="Needs Review","Human review",IF(AND(OR(U92="Include",U92="Alternate"),T92&lt;&gt;"Contractor"),"Confirm responsibility","Ready"))))),"Check value"))</f>
        <v/>
      </c>
    </row>
    <row r="93" ht="22" customHeight="1">
      <c r="A93" s="19" t="n"/>
      <c r="B93" s="19" t="n"/>
      <c r="C93" s="20" t="n"/>
      <c r="D93" s="20" t="n"/>
      <c r="E93" s="21" t="n"/>
      <c r="F93" s="19" t="n"/>
      <c r="G93" s="22" t="n"/>
      <c r="H93" s="20" t="n"/>
      <c r="I93" s="22" t="n"/>
      <c r="J93" s="23" t="n"/>
      <c r="K93" s="20" t="n"/>
      <c r="L93" s="24">
        <f>IF(K93="","",IFERROR(VLOOKUP(K93,'Assumptions'!$A$5:$B$9,2,FALSE),""))</f>
        <v/>
      </c>
      <c r="M93" s="25">
        <f>IF(OR(G93="",I93="",J93=""),"",IFERROR(G93*I93*J93,""))</f>
        <v/>
      </c>
      <c r="N93" s="24">
        <f>IF(OR(M93="",L93=""),"",IFERROR(M93*L93,""))</f>
        <v/>
      </c>
      <c r="O93" s="26" t="n"/>
      <c r="P93" s="24">
        <f>IF(OR(G93="",I93="",O93=""),"",IFERROR(G93*I93*O93,""))</f>
        <v/>
      </c>
      <c r="Q93" s="26" t="n"/>
      <c r="R93" s="24">
        <f>IF(OR(N93="",P93="",Q93="",I93=""),"",IFERROR(N93+P93+(Q93*I93),""))</f>
        <v/>
      </c>
      <c r="S93" s="27" t="n"/>
      <c r="T93" s="20" t="n"/>
      <c r="U93" s="20" t="n"/>
      <c r="V93" s="24">
        <f>IF(OR(R93="",S93="",U93=""),"",IF(U93="Exclude","",IFERROR(R93*(1+S93),"")))</f>
        <v/>
      </c>
      <c r="W93" s="24">
        <f>IF(OR(V93="",I93="",I93=0),"",IFERROR(V93/I93,""))</f>
        <v/>
      </c>
      <c r="X93" s="9">
        <f>IF(COUNTA(A93:K93,O93,Q93,S93:U93)=0,"",IFERROR(IF(OR(A93="",B93="",C93="",D93="",E93="",F93="",G93="",H93="",I93="",J93="",K93="",O93="",Q93="",S93="",T93="",U93=""),"Check missing input",IF(L93="","Check technician rate",IF(OR(G93&lt;1,G93&gt;'Assumptions'!$B$15,G93&lt;&gt;INT(G93),I93&lt;1,I93&gt;'Assumptions'!$B$16,I93&lt;&gt;INT(I93),J93&lt;=0,J93&gt;'Assumptions'!$B$17,O93&lt;0,O93&gt;'Assumptions'!$B$18,Q93&lt;0,Q93&gt;'Assumptions'!$B$18,S93&lt;0,S93&gt;'Assumptions'!$B$19,E93&lt;'Assumptions'!$B$13,E93&gt;'Assumptions'!$B$14),"Check value",IF(U93="Needs Review","Human review",IF(AND(OR(U93="Include",U93="Alternate"),T93&lt;&gt;"Contractor"),"Confirm responsibility","Ready"))))),"Check value"))</f>
        <v/>
      </c>
    </row>
    <row r="94" ht="22" customHeight="1">
      <c r="A94" s="19" t="n"/>
      <c r="B94" s="19" t="n"/>
      <c r="C94" s="20" t="n"/>
      <c r="D94" s="20" t="n"/>
      <c r="E94" s="21" t="n"/>
      <c r="F94" s="19" t="n"/>
      <c r="G94" s="22" t="n"/>
      <c r="H94" s="20" t="n"/>
      <c r="I94" s="22" t="n"/>
      <c r="J94" s="23" t="n"/>
      <c r="K94" s="20" t="n"/>
      <c r="L94" s="28">
        <f>IF(K94="","",IFERROR(VLOOKUP(K94,'Assumptions'!$A$5:$B$9,2,FALSE),""))</f>
        <v/>
      </c>
      <c r="M94" s="29">
        <f>IF(OR(G94="",I94="",J94=""),"",IFERROR(G94*I94*J94,""))</f>
        <v/>
      </c>
      <c r="N94" s="28">
        <f>IF(OR(M94="",L94=""),"",IFERROR(M94*L94,""))</f>
        <v/>
      </c>
      <c r="O94" s="26" t="n"/>
      <c r="P94" s="28">
        <f>IF(OR(G94="",I94="",O94=""),"",IFERROR(G94*I94*O94,""))</f>
        <v/>
      </c>
      <c r="Q94" s="26" t="n"/>
      <c r="R94" s="28">
        <f>IF(OR(N94="",P94="",Q94="",I94=""),"",IFERROR(N94+P94+(Q94*I94),""))</f>
        <v/>
      </c>
      <c r="S94" s="27" t="n"/>
      <c r="T94" s="20" t="n"/>
      <c r="U94" s="20" t="n"/>
      <c r="V94" s="28">
        <f>IF(OR(R94="",S94="",U94=""),"",IF(U94="Exclude","",IFERROR(R94*(1+S94),"")))</f>
        <v/>
      </c>
      <c r="W94" s="28">
        <f>IF(OR(V94="",I94="",I94=0),"",IFERROR(V94/I94,""))</f>
        <v/>
      </c>
      <c r="X94" s="13">
        <f>IF(COUNTA(A94:K94,O94,Q94,S94:U94)=0,"",IFERROR(IF(OR(A94="",B94="",C94="",D94="",E94="",F94="",G94="",H94="",I94="",J94="",K94="",O94="",Q94="",S94="",T94="",U94=""),"Check missing input",IF(L94="","Check technician rate",IF(OR(G94&lt;1,G94&gt;'Assumptions'!$B$15,G94&lt;&gt;INT(G94),I94&lt;1,I94&gt;'Assumptions'!$B$16,I94&lt;&gt;INT(I94),J94&lt;=0,J94&gt;'Assumptions'!$B$17,O94&lt;0,O94&gt;'Assumptions'!$B$18,Q94&lt;0,Q94&gt;'Assumptions'!$B$18,S94&lt;0,S94&gt;'Assumptions'!$B$19,E94&lt;'Assumptions'!$B$13,E94&gt;'Assumptions'!$B$14),"Check value",IF(U94="Needs Review","Human review",IF(AND(OR(U94="Include",U94="Alternate"),T94&lt;&gt;"Contractor"),"Confirm responsibility","Ready"))))),"Check value"))</f>
        <v/>
      </c>
    </row>
    <row r="95" ht="22" customHeight="1">
      <c r="A95" s="19" t="n"/>
      <c r="B95" s="19" t="n"/>
      <c r="C95" s="20" t="n"/>
      <c r="D95" s="20" t="n"/>
      <c r="E95" s="21" t="n"/>
      <c r="F95" s="19" t="n"/>
      <c r="G95" s="22" t="n"/>
      <c r="H95" s="20" t="n"/>
      <c r="I95" s="22" t="n"/>
      <c r="J95" s="23" t="n"/>
      <c r="K95" s="20" t="n"/>
      <c r="L95" s="24">
        <f>IF(K95="","",IFERROR(VLOOKUP(K95,'Assumptions'!$A$5:$B$9,2,FALSE),""))</f>
        <v/>
      </c>
      <c r="M95" s="25">
        <f>IF(OR(G95="",I95="",J95=""),"",IFERROR(G95*I95*J95,""))</f>
        <v/>
      </c>
      <c r="N95" s="24">
        <f>IF(OR(M95="",L95=""),"",IFERROR(M95*L95,""))</f>
        <v/>
      </c>
      <c r="O95" s="26" t="n"/>
      <c r="P95" s="24">
        <f>IF(OR(G95="",I95="",O95=""),"",IFERROR(G95*I95*O95,""))</f>
        <v/>
      </c>
      <c r="Q95" s="26" t="n"/>
      <c r="R95" s="24">
        <f>IF(OR(N95="",P95="",Q95="",I95=""),"",IFERROR(N95+P95+(Q95*I95),""))</f>
        <v/>
      </c>
      <c r="S95" s="27" t="n"/>
      <c r="T95" s="20" t="n"/>
      <c r="U95" s="20" t="n"/>
      <c r="V95" s="24">
        <f>IF(OR(R95="",S95="",U95=""),"",IF(U95="Exclude","",IFERROR(R95*(1+S95),"")))</f>
        <v/>
      </c>
      <c r="W95" s="24">
        <f>IF(OR(V95="",I95="",I95=0),"",IFERROR(V95/I95,""))</f>
        <v/>
      </c>
      <c r="X95" s="9">
        <f>IF(COUNTA(A95:K95,O95,Q95,S95:U95)=0,"",IFERROR(IF(OR(A95="",B95="",C95="",D95="",E95="",F95="",G95="",H95="",I95="",J95="",K95="",O95="",Q95="",S95="",T95="",U95=""),"Check missing input",IF(L95="","Check technician rate",IF(OR(G95&lt;1,G95&gt;'Assumptions'!$B$15,G95&lt;&gt;INT(G95),I95&lt;1,I95&gt;'Assumptions'!$B$16,I95&lt;&gt;INT(I95),J95&lt;=0,J95&gt;'Assumptions'!$B$17,O95&lt;0,O95&gt;'Assumptions'!$B$18,Q95&lt;0,Q95&gt;'Assumptions'!$B$18,S95&lt;0,S95&gt;'Assumptions'!$B$19,E95&lt;'Assumptions'!$B$13,E95&gt;'Assumptions'!$B$14),"Check value",IF(U95="Needs Review","Human review",IF(AND(OR(U95="Include",U95="Alternate"),T95&lt;&gt;"Contractor"),"Confirm responsibility","Ready"))))),"Check value"))</f>
        <v/>
      </c>
    </row>
    <row r="96" ht="22" customHeight="1">
      <c r="A96" s="19" t="n"/>
      <c r="B96" s="19" t="n"/>
      <c r="C96" s="20" t="n"/>
      <c r="D96" s="20" t="n"/>
      <c r="E96" s="21" t="n"/>
      <c r="F96" s="19" t="n"/>
      <c r="G96" s="22" t="n"/>
      <c r="H96" s="20" t="n"/>
      <c r="I96" s="22" t="n"/>
      <c r="J96" s="23" t="n"/>
      <c r="K96" s="20" t="n"/>
      <c r="L96" s="28">
        <f>IF(K96="","",IFERROR(VLOOKUP(K96,'Assumptions'!$A$5:$B$9,2,FALSE),""))</f>
        <v/>
      </c>
      <c r="M96" s="29">
        <f>IF(OR(G96="",I96="",J96=""),"",IFERROR(G96*I96*J96,""))</f>
        <v/>
      </c>
      <c r="N96" s="28">
        <f>IF(OR(M96="",L96=""),"",IFERROR(M96*L96,""))</f>
        <v/>
      </c>
      <c r="O96" s="26" t="n"/>
      <c r="P96" s="28">
        <f>IF(OR(G96="",I96="",O96=""),"",IFERROR(G96*I96*O96,""))</f>
        <v/>
      </c>
      <c r="Q96" s="26" t="n"/>
      <c r="R96" s="28">
        <f>IF(OR(N96="",P96="",Q96="",I96=""),"",IFERROR(N96+P96+(Q96*I96),""))</f>
        <v/>
      </c>
      <c r="S96" s="27" t="n"/>
      <c r="T96" s="20" t="n"/>
      <c r="U96" s="20" t="n"/>
      <c r="V96" s="28">
        <f>IF(OR(R96="",S96="",U96=""),"",IF(U96="Exclude","",IFERROR(R96*(1+S96),"")))</f>
        <v/>
      </c>
      <c r="W96" s="28">
        <f>IF(OR(V96="",I96="",I96=0),"",IFERROR(V96/I96,""))</f>
        <v/>
      </c>
      <c r="X96" s="13">
        <f>IF(COUNTA(A96:K96,O96,Q96,S96:U96)=0,"",IFERROR(IF(OR(A96="",B96="",C96="",D96="",E96="",F96="",G96="",H96="",I96="",J96="",K96="",O96="",Q96="",S96="",T96="",U96=""),"Check missing input",IF(L96="","Check technician rate",IF(OR(G96&lt;1,G96&gt;'Assumptions'!$B$15,G96&lt;&gt;INT(G96),I96&lt;1,I96&gt;'Assumptions'!$B$16,I96&lt;&gt;INT(I96),J96&lt;=0,J96&gt;'Assumptions'!$B$17,O96&lt;0,O96&gt;'Assumptions'!$B$18,Q96&lt;0,Q96&gt;'Assumptions'!$B$18,S96&lt;0,S96&gt;'Assumptions'!$B$19,E96&lt;'Assumptions'!$B$13,E96&gt;'Assumptions'!$B$14),"Check value",IF(U96="Needs Review","Human review",IF(AND(OR(U96="Include",U96="Alternate"),T96&lt;&gt;"Contractor"),"Confirm responsibility","Ready"))))),"Check value"))</f>
        <v/>
      </c>
    </row>
    <row r="97" ht="22" customHeight="1">
      <c r="A97" s="19" t="n"/>
      <c r="B97" s="19" t="n"/>
      <c r="C97" s="20" t="n"/>
      <c r="D97" s="20" t="n"/>
      <c r="E97" s="21" t="n"/>
      <c r="F97" s="19" t="n"/>
      <c r="G97" s="22" t="n"/>
      <c r="H97" s="20" t="n"/>
      <c r="I97" s="22" t="n"/>
      <c r="J97" s="23" t="n"/>
      <c r="K97" s="20" t="n"/>
      <c r="L97" s="24">
        <f>IF(K97="","",IFERROR(VLOOKUP(K97,'Assumptions'!$A$5:$B$9,2,FALSE),""))</f>
        <v/>
      </c>
      <c r="M97" s="25">
        <f>IF(OR(G97="",I97="",J97=""),"",IFERROR(G97*I97*J97,""))</f>
        <v/>
      </c>
      <c r="N97" s="24">
        <f>IF(OR(M97="",L97=""),"",IFERROR(M97*L97,""))</f>
        <v/>
      </c>
      <c r="O97" s="26" t="n"/>
      <c r="P97" s="24">
        <f>IF(OR(G97="",I97="",O97=""),"",IFERROR(G97*I97*O97,""))</f>
        <v/>
      </c>
      <c r="Q97" s="26" t="n"/>
      <c r="R97" s="24">
        <f>IF(OR(N97="",P97="",Q97="",I97=""),"",IFERROR(N97+P97+(Q97*I97),""))</f>
        <v/>
      </c>
      <c r="S97" s="27" t="n"/>
      <c r="T97" s="20" t="n"/>
      <c r="U97" s="20" t="n"/>
      <c r="V97" s="24">
        <f>IF(OR(R97="",S97="",U97=""),"",IF(U97="Exclude","",IFERROR(R97*(1+S97),"")))</f>
        <v/>
      </c>
      <c r="W97" s="24">
        <f>IF(OR(V97="",I97="",I97=0),"",IFERROR(V97/I97,""))</f>
        <v/>
      </c>
      <c r="X97" s="9">
        <f>IF(COUNTA(A97:K97,O97,Q97,S97:U97)=0,"",IFERROR(IF(OR(A97="",B97="",C97="",D97="",E97="",F97="",G97="",H97="",I97="",J97="",K97="",O97="",Q97="",S97="",T97="",U97=""),"Check missing input",IF(L97="","Check technician rate",IF(OR(G97&lt;1,G97&gt;'Assumptions'!$B$15,G97&lt;&gt;INT(G97),I97&lt;1,I97&gt;'Assumptions'!$B$16,I97&lt;&gt;INT(I97),J97&lt;=0,J97&gt;'Assumptions'!$B$17,O97&lt;0,O97&gt;'Assumptions'!$B$18,Q97&lt;0,Q97&gt;'Assumptions'!$B$18,S97&lt;0,S97&gt;'Assumptions'!$B$19,E97&lt;'Assumptions'!$B$13,E97&gt;'Assumptions'!$B$14),"Check value",IF(U97="Needs Review","Human review",IF(AND(OR(U97="Include",U97="Alternate"),T97&lt;&gt;"Contractor"),"Confirm responsibility","Ready"))))),"Check value"))</f>
        <v/>
      </c>
    </row>
    <row r="98" ht="22" customHeight="1">
      <c r="A98" s="19" t="n"/>
      <c r="B98" s="19" t="n"/>
      <c r="C98" s="20" t="n"/>
      <c r="D98" s="20" t="n"/>
      <c r="E98" s="21" t="n"/>
      <c r="F98" s="19" t="n"/>
      <c r="G98" s="22" t="n"/>
      <c r="H98" s="20" t="n"/>
      <c r="I98" s="22" t="n"/>
      <c r="J98" s="23" t="n"/>
      <c r="K98" s="20" t="n"/>
      <c r="L98" s="28">
        <f>IF(K98="","",IFERROR(VLOOKUP(K98,'Assumptions'!$A$5:$B$9,2,FALSE),""))</f>
        <v/>
      </c>
      <c r="M98" s="29">
        <f>IF(OR(G98="",I98="",J98=""),"",IFERROR(G98*I98*J98,""))</f>
        <v/>
      </c>
      <c r="N98" s="28">
        <f>IF(OR(M98="",L98=""),"",IFERROR(M98*L98,""))</f>
        <v/>
      </c>
      <c r="O98" s="26" t="n"/>
      <c r="P98" s="28">
        <f>IF(OR(G98="",I98="",O98=""),"",IFERROR(G98*I98*O98,""))</f>
        <v/>
      </c>
      <c r="Q98" s="26" t="n"/>
      <c r="R98" s="28">
        <f>IF(OR(N98="",P98="",Q98="",I98=""),"",IFERROR(N98+P98+(Q98*I98),""))</f>
        <v/>
      </c>
      <c r="S98" s="27" t="n"/>
      <c r="T98" s="20" t="n"/>
      <c r="U98" s="20" t="n"/>
      <c r="V98" s="28">
        <f>IF(OR(R98="",S98="",U98=""),"",IF(U98="Exclude","",IFERROR(R98*(1+S98),"")))</f>
        <v/>
      </c>
      <c r="W98" s="28">
        <f>IF(OR(V98="",I98="",I98=0),"",IFERROR(V98/I98,""))</f>
        <v/>
      </c>
      <c r="X98" s="13">
        <f>IF(COUNTA(A98:K98,O98,Q98,S98:U98)=0,"",IFERROR(IF(OR(A98="",B98="",C98="",D98="",E98="",F98="",G98="",H98="",I98="",J98="",K98="",O98="",Q98="",S98="",T98="",U98=""),"Check missing input",IF(L98="","Check technician rate",IF(OR(G98&lt;1,G98&gt;'Assumptions'!$B$15,G98&lt;&gt;INT(G98),I98&lt;1,I98&gt;'Assumptions'!$B$16,I98&lt;&gt;INT(I98),J98&lt;=0,J98&gt;'Assumptions'!$B$17,O98&lt;0,O98&gt;'Assumptions'!$B$18,Q98&lt;0,Q98&gt;'Assumptions'!$B$18,S98&lt;0,S98&gt;'Assumptions'!$B$19,E98&lt;'Assumptions'!$B$13,E98&gt;'Assumptions'!$B$14),"Check value",IF(U98="Needs Review","Human review",IF(AND(OR(U98="Include",U98="Alternate"),T98&lt;&gt;"Contractor"),"Confirm responsibility","Ready"))))),"Check value"))</f>
        <v/>
      </c>
    </row>
    <row r="99" ht="22" customHeight="1">
      <c r="A99" s="19" t="n"/>
      <c r="B99" s="19" t="n"/>
      <c r="C99" s="20" t="n"/>
      <c r="D99" s="20" t="n"/>
      <c r="E99" s="21" t="n"/>
      <c r="F99" s="19" t="n"/>
      <c r="G99" s="22" t="n"/>
      <c r="H99" s="20" t="n"/>
      <c r="I99" s="22" t="n"/>
      <c r="J99" s="23" t="n"/>
      <c r="K99" s="20" t="n"/>
      <c r="L99" s="24">
        <f>IF(K99="","",IFERROR(VLOOKUP(K99,'Assumptions'!$A$5:$B$9,2,FALSE),""))</f>
        <v/>
      </c>
      <c r="M99" s="25">
        <f>IF(OR(G99="",I99="",J99=""),"",IFERROR(G99*I99*J99,""))</f>
        <v/>
      </c>
      <c r="N99" s="24">
        <f>IF(OR(M99="",L99=""),"",IFERROR(M99*L99,""))</f>
        <v/>
      </c>
      <c r="O99" s="26" t="n"/>
      <c r="P99" s="24">
        <f>IF(OR(G99="",I99="",O99=""),"",IFERROR(G99*I99*O99,""))</f>
        <v/>
      </c>
      <c r="Q99" s="26" t="n"/>
      <c r="R99" s="24">
        <f>IF(OR(N99="",P99="",Q99="",I99=""),"",IFERROR(N99+P99+(Q99*I99),""))</f>
        <v/>
      </c>
      <c r="S99" s="27" t="n"/>
      <c r="T99" s="20" t="n"/>
      <c r="U99" s="20" t="n"/>
      <c r="V99" s="24">
        <f>IF(OR(R99="",S99="",U99=""),"",IF(U99="Exclude","",IFERROR(R99*(1+S99),"")))</f>
        <v/>
      </c>
      <c r="W99" s="24">
        <f>IF(OR(V99="",I99="",I99=0),"",IFERROR(V99/I99,""))</f>
        <v/>
      </c>
      <c r="X99" s="9">
        <f>IF(COUNTA(A99:K99,O99,Q99,S99:U99)=0,"",IFERROR(IF(OR(A99="",B99="",C99="",D99="",E99="",F99="",G99="",H99="",I99="",J99="",K99="",O99="",Q99="",S99="",T99="",U99=""),"Check missing input",IF(L99="","Check technician rate",IF(OR(G99&lt;1,G99&gt;'Assumptions'!$B$15,G99&lt;&gt;INT(G99),I99&lt;1,I99&gt;'Assumptions'!$B$16,I99&lt;&gt;INT(I99),J99&lt;=0,J99&gt;'Assumptions'!$B$17,O99&lt;0,O99&gt;'Assumptions'!$B$18,Q99&lt;0,Q99&gt;'Assumptions'!$B$18,S99&lt;0,S99&gt;'Assumptions'!$B$19,E99&lt;'Assumptions'!$B$13,E99&gt;'Assumptions'!$B$14),"Check value",IF(U99="Needs Review","Human review",IF(AND(OR(U99="Include",U99="Alternate"),T99&lt;&gt;"Contractor"),"Confirm responsibility","Ready"))))),"Check value"))</f>
        <v/>
      </c>
    </row>
    <row r="100" ht="22" customHeight="1">
      <c r="A100" s="19" t="n"/>
      <c r="B100" s="19" t="n"/>
      <c r="C100" s="20" t="n"/>
      <c r="D100" s="20" t="n"/>
      <c r="E100" s="21" t="n"/>
      <c r="F100" s="19" t="n"/>
      <c r="G100" s="22" t="n"/>
      <c r="H100" s="20" t="n"/>
      <c r="I100" s="22" t="n"/>
      <c r="J100" s="23" t="n"/>
      <c r="K100" s="20" t="n"/>
      <c r="L100" s="28">
        <f>IF(K100="","",IFERROR(VLOOKUP(K100,'Assumptions'!$A$5:$B$9,2,FALSE),""))</f>
        <v/>
      </c>
      <c r="M100" s="29">
        <f>IF(OR(G100="",I100="",J100=""),"",IFERROR(G100*I100*J100,""))</f>
        <v/>
      </c>
      <c r="N100" s="28">
        <f>IF(OR(M100="",L100=""),"",IFERROR(M100*L100,""))</f>
        <v/>
      </c>
      <c r="O100" s="26" t="n"/>
      <c r="P100" s="28">
        <f>IF(OR(G100="",I100="",O100=""),"",IFERROR(G100*I100*O100,""))</f>
        <v/>
      </c>
      <c r="Q100" s="26" t="n"/>
      <c r="R100" s="28">
        <f>IF(OR(N100="",P100="",Q100="",I100=""),"",IFERROR(N100+P100+(Q100*I100),""))</f>
        <v/>
      </c>
      <c r="S100" s="27" t="n"/>
      <c r="T100" s="20" t="n"/>
      <c r="U100" s="20" t="n"/>
      <c r="V100" s="28">
        <f>IF(OR(R100="",S100="",U100=""),"",IF(U100="Exclude","",IFERROR(R100*(1+S100),"")))</f>
        <v/>
      </c>
      <c r="W100" s="28">
        <f>IF(OR(V100="",I100="",I100=0),"",IFERROR(V100/I100,""))</f>
        <v/>
      </c>
      <c r="X100" s="13">
        <f>IF(COUNTA(A100:K100,O100,Q100,S100:U100)=0,"",IFERROR(IF(OR(A100="",B100="",C100="",D100="",E100="",F100="",G100="",H100="",I100="",J100="",K100="",O100="",Q100="",S100="",T100="",U100=""),"Check missing input",IF(L100="","Check technician rate",IF(OR(G100&lt;1,G100&gt;'Assumptions'!$B$15,G100&lt;&gt;INT(G100),I100&lt;1,I100&gt;'Assumptions'!$B$16,I100&lt;&gt;INT(I100),J100&lt;=0,J100&gt;'Assumptions'!$B$17,O100&lt;0,O100&gt;'Assumptions'!$B$18,Q100&lt;0,Q100&gt;'Assumptions'!$B$18,S100&lt;0,S100&gt;'Assumptions'!$B$19,E100&lt;'Assumptions'!$B$13,E100&gt;'Assumptions'!$B$14),"Check value",IF(U100="Needs Review","Human review",IF(AND(OR(U100="Include",U100="Alternate"),T100&lt;&gt;"Contractor"),"Confirm responsibility","Ready"))))),"Check value"))</f>
        <v/>
      </c>
    </row>
    <row r="101" ht="22" customHeight="1">
      <c r="A101" s="19" t="n"/>
      <c r="B101" s="19" t="n"/>
      <c r="C101" s="20" t="n"/>
      <c r="D101" s="20" t="n"/>
      <c r="E101" s="21" t="n"/>
      <c r="F101" s="19" t="n"/>
      <c r="G101" s="22" t="n"/>
      <c r="H101" s="20" t="n"/>
      <c r="I101" s="22" t="n"/>
      <c r="J101" s="23" t="n"/>
      <c r="K101" s="20" t="n"/>
      <c r="L101" s="24">
        <f>IF(K101="","",IFERROR(VLOOKUP(K101,'Assumptions'!$A$5:$B$9,2,FALSE),""))</f>
        <v/>
      </c>
      <c r="M101" s="25">
        <f>IF(OR(G101="",I101="",J101=""),"",IFERROR(G101*I101*J101,""))</f>
        <v/>
      </c>
      <c r="N101" s="24">
        <f>IF(OR(M101="",L101=""),"",IFERROR(M101*L101,""))</f>
        <v/>
      </c>
      <c r="O101" s="26" t="n"/>
      <c r="P101" s="24">
        <f>IF(OR(G101="",I101="",O101=""),"",IFERROR(G101*I101*O101,""))</f>
        <v/>
      </c>
      <c r="Q101" s="26" t="n"/>
      <c r="R101" s="24">
        <f>IF(OR(N101="",P101="",Q101="",I101=""),"",IFERROR(N101+P101+(Q101*I101),""))</f>
        <v/>
      </c>
      <c r="S101" s="27" t="n"/>
      <c r="T101" s="20" t="n"/>
      <c r="U101" s="20" t="n"/>
      <c r="V101" s="24">
        <f>IF(OR(R101="",S101="",U101=""),"",IF(U101="Exclude","",IFERROR(R101*(1+S101),"")))</f>
        <v/>
      </c>
      <c r="W101" s="24">
        <f>IF(OR(V101="",I101="",I101=0),"",IFERROR(V101/I101,""))</f>
        <v/>
      </c>
      <c r="X101" s="9">
        <f>IF(COUNTA(A101:K101,O101,Q101,S101:U101)=0,"",IFERROR(IF(OR(A101="",B101="",C101="",D101="",E101="",F101="",G101="",H101="",I101="",J101="",K101="",O101="",Q101="",S101="",T101="",U101=""),"Check missing input",IF(L101="","Check technician rate",IF(OR(G101&lt;1,G101&gt;'Assumptions'!$B$15,G101&lt;&gt;INT(G101),I101&lt;1,I101&gt;'Assumptions'!$B$16,I101&lt;&gt;INT(I101),J101&lt;=0,J101&gt;'Assumptions'!$B$17,O101&lt;0,O101&gt;'Assumptions'!$B$18,Q101&lt;0,Q101&gt;'Assumptions'!$B$18,S101&lt;0,S101&gt;'Assumptions'!$B$19,E101&lt;'Assumptions'!$B$13,E101&gt;'Assumptions'!$B$14),"Check value",IF(U101="Needs Review","Human review",IF(AND(OR(U101="Include",U101="Alternate"),T101&lt;&gt;"Contractor"),"Confirm responsibility","Ready"))))),"Check value"))</f>
        <v/>
      </c>
    </row>
    <row r="102" ht="22" customHeight="1">
      <c r="A102" s="19" t="n"/>
      <c r="B102" s="19" t="n"/>
      <c r="C102" s="20" t="n"/>
      <c r="D102" s="20" t="n"/>
      <c r="E102" s="21" t="n"/>
      <c r="F102" s="19" t="n"/>
      <c r="G102" s="22" t="n"/>
      <c r="H102" s="20" t="n"/>
      <c r="I102" s="22" t="n"/>
      <c r="J102" s="23" t="n"/>
      <c r="K102" s="20" t="n"/>
      <c r="L102" s="28">
        <f>IF(K102="","",IFERROR(VLOOKUP(K102,'Assumptions'!$A$5:$B$9,2,FALSE),""))</f>
        <v/>
      </c>
      <c r="M102" s="29">
        <f>IF(OR(G102="",I102="",J102=""),"",IFERROR(G102*I102*J102,""))</f>
        <v/>
      </c>
      <c r="N102" s="28">
        <f>IF(OR(M102="",L102=""),"",IFERROR(M102*L102,""))</f>
        <v/>
      </c>
      <c r="O102" s="26" t="n"/>
      <c r="P102" s="28">
        <f>IF(OR(G102="",I102="",O102=""),"",IFERROR(G102*I102*O102,""))</f>
        <v/>
      </c>
      <c r="Q102" s="26" t="n"/>
      <c r="R102" s="28">
        <f>IF(OR(N102="",P102="",Q102="",I102=""),"",IFERROR(N102+P102+(Q102*I102),""))</f>
        <v/>
      </c>
      <c r="S102" s="27" t="n"/>
      <c r="T102" s="20" t="n"/>
      <c r="U102" s="20" t="n"/>
      <c r="V102" s="28">
        <f>IF(OR(R102="",S102="",U102=""),"",IF(U102="Exclude","",IFERROR(R102*(1+S102),"")))</f>
        <v/>
      </c>
      <c r="W102" s="28">
        <f>IF(OR(V102="",I102="",I102=0),"",IFERROR(V102/I102,""))</f>
        <v/>
      </c>
      <c r="X102" s="13">
        <f>IF(COUNTA(A102:K102,O102,Q102,S102:U102)=0,"",IFERROR(IF(OR(A102="",B102="",C102="",D102="",E102="",F102="",G102="",H102="",I102="",J102="",K102="",O102="",Q102="",S102="",T102="",U102=""),"Check missing input",IF(L102="","Check technician rate",IF(OR(G102&lt;1,G102&gt;'Assumptions'!$B$15,G102&lt;&gt;INT(G102),I102&lt;1,I102&gt;'Assumptions'!$B$16,I102&lt;&gt;INT(I102),J102&lt;=0,J102&gt;'Assumptions'!$B$17,O102&lt;0,O102&gt;'Assumptions'!$B$18,Q102&lt;0,Q102&gt;'Assumptions'!$B$18,S102&lt;0,S102&gt;'Assumptions'!$B$19,E102&lt;'Assumptions'!$B$13,E102&gt;'Assumptions'!$B$14),"Check value",IF(U102="Needs Review","Human review",IF(AND(OR(U102="Include",U102="Alternate"),T102&lt;&gt;"Contractor"),"Confirm responsibility","Ready"))))),"Check value"))</f>
        <v/>
      </c>
    </row>
    <row r="103" ht="22" customHeight="1">
      <c r="A103" s="19" t="n"/>
      <c r="B103" s="19" t="n"/>
      <c r="C103" s="20" t="n"/>
      <c r="D103" s="20" t="n"/>
      <c r="E103" s="21" t="n"/>
      <c r="F103" s="19" t="n"/>
      <c r="G103" s="22" t="n"/>
      <c r="H103" s="20" t="n"/>
      <c r="I103" s="22" t="n"/>
      <c r="J103" s="23" t="n"/>
      <c r="K103" s="20" t="n"/>
      <c r="L103" s="24">
        <f>IF(K103="","",IFERROR(VLOOKUP(K103,'Assumptions'!$A$5:$B$9,2,FALSE),""))</f>
        <v/>
      </c>
      <c r="M103" s="25">
        <f>IF(OR(G103="",I103="",J103=""),"",IFERROR(G103*I103*J103,""))</f>
        <v/>
      </c>
      <c r="N103" s="24">
        <f>IF(OR(M103="",L103=""),"",IFERROR(M103*L103,""))</f>
        <v/>
      </c>
      <c r="O103" s="26" t="n"/>
      <c r="P103" s="24">
        <f>IF(OR(G103="",I103="",O103=""),"",IFERROR(G103*I103*O103,""))</f>
        <v/>
      </c>
      <c r="Q103" s="26" t="n"/>
      <c r="R103" s="24">
        <f>IF(OR(N103="",P103="",Q103="",I103=""),"",IFERROR(N103+P103+(Q103*I103),""))</f>
        <v/>
      </c>
      <c r="S103" s="27" t="n"/>
      <c r="T103" s="20" t="n"/>
      <c r="U103" s="20" t="n"/>
      <c r="V103" s="24">
        <f>IF(OR(R103="",S103="",U103=""),"",IF(U103="Exclude","",IFERROR(R103*(1+S103),"")))</f>
        <v/>
      </c>
      <c r="W103" s="24">
        <f>IF(OR(V103="",I103="",I103=0),"",IFERROR(V103/I103,""))</f>
        <v/>
      </c>
      <c r="X103" s="9">
        <f>IF(COUNTA(A103:K103,O103,Q103,S103:U103)=0,"",IFERROR(IF(OR(A103="",B103="",C103="",D103="",E103="",F103="",G103="",H103="",I103="",J103="",K103="",O103="",Q103="",S103="",T103="",U103=""),"Check missing input",IF(L103="","Check technician rate",IF(OR(G103&lt;1,G103&gt;'Assumptions'!$B$15,G103&lt;&gt;INT(G103),I103&lt;1,I103&gt;'Assumptions'!$B$16,I103&lt;&gt;INT(I103),J103&lt;=0,J103&gt;'Assumptions'!$B$17,O103&lt;0,O103&gt;'Assumptions'!$B$18,Q103&lt;0,Q103&gt;'Assumptions'!$B$18,S103&lt;0,S103&gt;'Assumptions'!$B$19,E103&lt;'Assumptions'!$B$13,E103&gt;'Assumptions'!$B$14),"Check value",IF(U103="Needs Review","Human review",IF(AND(OR(U103="Include",U103="Alternate"),T103&lt;&gt;"Contractor"),"Confirm responsibility","Ready"))))),"Check value"))</f>
        <v/>
      </c>
    </row>
    <row r="104" ht="22" customHeight="1">
      <c r="A104" s="19" t="n"/>
      <c r="B104" s="19" t="n"/>
      <c r="C104" s="20" t="n"/>
      <c r="D104" s="20" t="n"/>
      <c r="E104" s="21" t="n"/>
      <c r="F104" s="19" t="n"/>
      <c r="G104" s="22" t="n"/>
      <c r="H104" s="20" t="n"/>
      <c r="I104" s="22" t="n"/>
      <c r="J104" s="23" t="n"/>
      <c r="K104" s="20" t="n"/>
      <c r="L104" s="28">
        <f>IF(K104="","",IFERROR(VLOOKUP(K104,'Assumptions'!$A$5:$B$9,2,FALSE),""))</f>
        <v/>
      </c>
      <c r="M104" s="29">
        <f>IF(OR(G104="",I104="",J104=""),"",IFERROR(G104*I104*J104,""))</f>
        <v/>
      </c>
      <c r="N104" s="28">
        <f>IF(OR(M104="",L104=""),"",IFERROR(M104*L104,""))</f>
        <v/>
      </c>
      <c r="O104" s="26" t="n"/>
      <c r="P104" s="28">
        <f>IF(OR(G104="",I104="",O104=""),"",IFERROR(G104*I104*O104,""))</f>
        <v/>
      </c>
      <c r="Q104" s="26" t="n"/>
      <c r="R104" s="28">
        <f>IF(OR(N104="",P104="",Q104="",I104=""),"",IFERROR(N104+P104+(Q104*I104),""))</f>
        <v/>
      </c>
      <c r="S104" s="27" t="n"/>
      <c r="T104" s="20" t="n"/>
      <c r="U104" s="20" t="n"/>
      <c r="V104" s="28">
        <f>IF(OR(R104="",S104="",U104=""),"",IF(U104="Exclude","",IFERROR(R104*(1+S104),"")))</f>
        <v/>
      </c>
      <c r="W104" s="28">
        <f>IF(OR(V104="",I104="",I104=0),"",IFERROR(V104/I104,""))</f>
        <v/>
      </c>
      <c r="X104" s="13">
        <f>IF(COUNTA(A104:K104,O104,Q104,S104:U104)=0,"",IFERROR(IF(OR(A104="",B104="",C104="",D104="",E104="",F104="",G104="",H104="",I104="",J104="",K104="",O104="",Q104="",S104="",T104="",U104=""),"Check missing input",IF(L104="","Check technician rate",IF(OR(G104&lt;1,G104&gt;'Assumptions'!$B$15,G104&lt;&gt;INT(G104),I104&lt;1,I104&gt;'Assumptions'!$B$16,I104&lt;&gt;INT(I104),J104&lt;=0,J104&gt;'Assumptions'!$B$17,O104&lt;0,O104&gt;'Assumptions'!$B$18,Q104&lt;0,Q104&gt;'Assumptions'!$B$18,S104&lt;0,S104&gt;'Assumptions'!$B$19,E104&lt;'Assumptions'!$B$13,E104&gt;'Assumptions'!$B$14),"Check value",IF(U104="Needs Review","Human review",IF(AND(OR(U104="Include",U104="Alternate"),T104&lt;&gt;"Contractor"),"Confirm responsibility","Ready"))))),"Check value"))</f>
        <v/>
      </c>
    </row>
  </sheetData>
  <autoFilter ref="A4:X104"/>
  <mergeCells count="1">
    <mergeCell ref="A1:X1"/>
  </mergeCells>
  <conditionalFormatting sqref="X5:X104">
    <cfRule type="expression" priority="1" dxfId="0">
      <formula>AND($X5&lt;&gt;"",$X5&lt;&gt;"Ready")</formula>
    </cfRule>
    <cfRule type="expression" priority="2" dxfId="1">
      <formula>$X5="Ready"</formula>
    </cfRule>
  </conditionalFormatting>
  <conditionalFormatting sqref="V5:V104">
    <cfRule type="expression" priority="3" dxfId="1">
      <formula>AND($V5&lt;&gt;"",$U5="Include")</formula>
    </cfRule>
  </conditionalFormatting>
  <dataValidations count="12">
    <dataValidation sqref="D5:D104" showDropDown="0" showInputMessage="1" showErrorMessage="1" allowBlank="0" errorTitle="Check Entry" error="Select a value from the list." promptTitle="Entry Choice" prompt="Select the equipment category used for this estimate line." type="list">
      <formula1>"Air Handler,Rooftop Unit,Split System,Heat Pump,Boiler,Chiller,Exhaust Fan,Packaged Terminal Unit"</formula1>
    </dataValidation>
    <dataValidation sqref="H5:H104" showDropDown="0" showInputMessage="1" showErrorMessage="1" allowBlank="0" errorTitle="Check Entry" error="Select a value from the list." promptTitle="Entry Choice" prompt="Select the quantity unit." type="list">
      <formula1>"each,system,zone"</formula1>
    </dataValidation>
    <dataValidation sqref="K5:K104" showDropDown="0" showInputMessage="1" showErrorMessage="1" allowBlank="0" errorTitle="Check Entry" error="Select a value from the list." promptTitle="Entry Choice" prompt="Select the labor level associated with the editable rate table." type="list">
      <formula1>"Apprentice,Maintenance Technician,Senior Technician,Controls Specialist,Supervisor"</formula1>
    </dataValidation>
    <dataValidation sqref="T5:T104" showDropDown="0" showInputMessage="1" showErrorMessage="1" allowBlank="0" errorTitle="Check Entry" error="Select a value from the list." promptTitle="Entry Choice" prompt="Select who is expected to handle the described service." type="list">
      <formula1>"Contractor,Customer,Shared,Confirm"</formula1>
    </dataValidation>
    <dataValidation sqref="U5:U104" showDropDown="0" showInputMessage="1" showErrorMessage="1" allowBlank="0" errorTitle="Check Entry" error="Select a value from the list." promptTitle="Entry Choice" prompt="Choose how this line should be treated in the estimate." type="list">
      <formula1>"Include,Alternate,Exclude,Needs Review"</formula1>
    </dataValidation>
    <dataValidation sqref="E5:E104" showDropDown="0" showInputMessage="1" showErrorMessage="1" allowBlank="0" errorTitle="Check Entry" error="Enter a valid date within the allowed range." promptTitle="Entry Guidance" prompt="Enter a service date within the editable date limits on Assumptions." type="custom">
      <formula1>=OR(E5="",AND(ISNUMBER(E5),E5&gt;=INDIRECT("'Assumptions'!$B$13"),E5&lt;=INDIRECT("'Assumptions'!$B$14")))</formula1>
    </dataValidation>
    <dataValidation sqref="G5:G104" showDropDown="0" showInputMessage="1" showErrorMessage="1" allowBlank="0" errorTitle="Check Entry" error="Enter a permitted whole equipment quantity." promptTitle="Entry Guidance" prompt="Enter a whole equipment quantity within the editable limit." type="custom">
      <formula1>=OR(G5="",AND(ISNUMBER(G5),G5=INT(G5),G5&gt;=1,G5&lt;=INDIRECT("'Assumptions'!$B$15")))</formula1>
    </dataValidation>
    <dataValidation sqref="I5:I104" showDropDown="0" showInputMessage="1" showErrorMessage="1" allowBlank="0" errorTitle="Check Entry" error="Enter a permitted whole number of annual visits." promptTitle="Entry Guidance" prompt="Enter planned annual visits within the editable limit." type="custom">
      <formula1>=OR(I5="",AND(ISNUMBER(I5),I5=INT(I5),I5&gt;=1,I5&lt;=INDIRECT("'Assumptions'!$B$16")))</formula1>
    </dataValidation>
    <dataValidation sqref="J5:J104" showDropDown="0" showInputMessage="1" showErrorMessage="1" allowBlank="0" errorTitle="Check Entry" error="Enter labor hours greater than zero and within the editable limit." promptTitle="Entry Guidance" prompt="Enter labor hours per equipment unit for each visit." type="custom">
      <formula1>=OR(J5="",AND(ISNUMBER(J5),J5&gt;0,J5&lt;=INDIRECT("'Assumptions'!$B$17")))</formula1>
    </dataValidation>
    <dataValidation sqref="O5:O104" showDropDown="0" showInputMessage="1" showErrorMessage="1" allowBlank="0" errorTitle="Check Entry" error="Enter a nonnegative cost within the editable limit." promptTitle="Entry Guidance" prompt="Enter estimated material cost per equipment unit for each visit." type="custom">
      <formula1>=OR(O5="",AND(ISNUMBER(O5),O5&gt;=0,O5&lt;=INDIRECT("'Assumptions'!$B$18")))</formula1>
    </dataValidation>
    <dataValidation sqref="Q5:Q104" showDropDown="0" showInputMessage="1" showErrorMessage="1" allowBlank="0" errorTitle="Check Entry" error="Enter a nonnegative cost within the editable limit." promptTitle="Entry Guidance" prompt="Enter the service or travel cost assigned to each planned visit." type="custom">
      <formula1>=OR(Q5="",AND(ISNUMBER(Q5),Q5&gt;=0,Q5&lt;=INDIRECT("'Assumptions'!$B$18")))</formula1>
    </dataValidation>
    <dataValidation sqref="S5:S104" showDropDown="0" showInputMessage="1" showErrorMessage="1" allowBlank="0" errorTitle="Check Entry" error="Enter a markup between zero and the editable maximum." promptTitle="Entry Guidance" prompt="Enter the proposed markup as a percentage." type="custom">
      <formula1>=OR(S5="",AND(ISNUMBER(S5),S5&gt;=0,S5&lt;=INDIRECT("'Assumptions'!$B$19")))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/>
  </sheetPr>
  <dimension ref="A1:F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3" customWidth="1" min="1" max="1"/>
    <col width="24" customWidth="1" min="2" max="2"/>
    <col width="40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" t="inlineStr">
        <is>
          <t>HVAC Maintenance Estimate Assumptions</t>
        </is>
      </c>
      <c r="B1" s="2" t="n"/>
      <c r="C1" s="2" t="n"/>
      <c r="D1" s="2" t="n"/>
      <c r="E1" s="2" t="n"/>
      <c r="F1" s="3" t="n"/>
    </row>
    <row r="2" ht="28" customHeight="1">
      <c r="A2" s="4" t="inlineStr">
        <is>
          <t>Edit orange rate and limit cells as needed. These planning assumptions guide workbook formulas and entry checks.</t>
        </is>
      </c>
    </row>
    <row r="3"/>
    <row r="4">
      <c r="A4" s="5" t="inlineStr">
        <is>
          <t>Technician Level</t>
        </is>
      </c>
      <c r="B4" s="5" t="inlineStr">
        <is>
          <t>Loaded Labor Rate / Hr</t>
        </is>
      </c>
      <c r="C4" s="5" t="inlineStr">
        <is>
          <t>Estimate Use</t>
        </is>
      </c>
    </row>
    <row r="5">
      <c r="A5" s="30" t="inlineStr">
        <is>
          <t>Apprentice</t>
        </is>
      </c>
      <c r="B5" s="26" t="n">
        <v>58</v>
      </c>
      <c r="C5" s="30" t="inlineStr">
        <is>
          <t>Routine maintenance support</t>
        </is>
      </c>
    </row>
    <row r="6">
      <c r="A6" s="31" t="inlineStr">
        <is>
          <t>Maintenance Technician</t>
        </is>
      </c>
      <c r="B6" s="26" t="n">
        <v>82</v>
      </c>
      <c r="C6" s="31" t="inlineStr">
        <is>
          <t>Standard recurring maintenance</t>
        </is>
      </c>
    </row>
    <row r="7">
      <c r="A7" s="30" t="inlineStr">
        <is>
          <t>Senior Technician</t>
        </is>
      </c>
      <c r="B7" s="26" t="n">
        <v>104</v>
      </c>
      <c r="C7" s="30" t="inlineStr">
        <is>
          <t>Advanced equipment service</t>
        </is>
      </c>
    </row>
    <row r="8">
      <c r="A8" s="31" t="inlineStr">
        <is>
          <t>Controls Specialist</t>
        </is>
      </c>
      <c r="B8" s="26" t="n">
        <v>128</v>
      </c>
      <c r="C8" s="31" t="inlineStr">
        <is>
          <t>Controls-focused service</t>
        </is>
      </c>
    </row>
    <row r="9">
      <c r="A9" s="30" t="inlineStr">
        <is>
          <t>Supervisor</t>
        </is>
      </c>
      <c r="B9" s="26" t="n">
        <v>118</v>
      </c>
      <c r="C9" s="30" t="inlineStr">
        <is>
          <t>Oversight or complex coordination</t>
        </is>
      </c>
    </row>
    <row r="10"/>
    <row r="11"/>
    <row r="12">
      <c r="A12" s="5" t="inlineStr">
        <is>
          <t>Editable Limit</t>
        </is>
      </c>
      <c r="B12" s="5" t="inlineStr">
        <is>
          <t>Value</t>
        </is>
      </c>
      <c r="C12" s="5" t="inlineStr">
        <is>
          <t>Purpose</t>
        </is>
      </c>
    </row>
    <row r="13">
      <c r="A13" s="30" t="inlineStr">
        <is>
          <t>Minimum service date</t>
        </is>
      </c>
      <c r="B13" s="32" t="n">
        <v>46023</v>
      </c>
      <c r="C13" s="30" t="inlineStr">
        <is>
          <t>Earliest permitted estimate-line date</t>
        </is>
      </c>
    </row>
    <row r="14">
      <c r="A14" s="31" t="inlineStr">
        <is>
          <t>Maximum service date</t>
        </is>
      </c>
      <c r="B14" s="32" t="n">
        <v>47118</v>
      </c>
      <c r="C14" s="31" t="inlineStr">
        <is>
          <t>Latest permitted estimate-line date</t>
        </is>
      </c>
    </row>
    <row r="15">
      <c r="A15" s="30" t="inlineStr">
        <is>
          <t>Maximum equipment quantity</t>
        </is>
      </c>
      <c r="B15" s="33" t="n">
        <v>20</v>
      </c>
      <c r="C15" s="30" t="inlineStr">
        <is>
          <t>Upper quantity check per estimate line</t>
        </is>
      </c>
    </row>
    <row r="16">
      <c r="A16" s="31" t="inlineStr">
        <is>
          <t>Maximum visits per year</t>
        </is>
      </c>
      <c r="B16" s="33" t="n">
        <v>12</v>
      </c>
      <c r="C16" s="31" t="inlineStr">
        <is>
          <t>Upper annual visit check per estimate line</t>
        </is>
      </c>
    </row>
    <row r="17">
      <c r="A17" s="30" t="inlineStr">
        <is>
          <t>Maximum labor hours per unit per visit</t>
        </is>
      </c>
      <c r="B17" s="34" t="n">
        <v>12</v>
      </c>
      <c r="C17" s="30" t="inlineStr">
        <is>
          <t>Upper labor-hours check</t>
        </is>
      </c>
    </row>
    <row r="18">
      <c r="A18" s="31" t="inlineStr">
        <is>
          <t>Maximum individual cost entry</t>
        </is>
      </c>
      <c r="B18" s="26" t="n">
        <v>10000</v>
      </c>
      <c r="C18" s="31" t="inlineStr">
        <is>
          <t>Upper material or service-cost check</t>
        </is>
      </c>
    </row>
    <row r="19">
      <c r="A19" s="30" t="inlineStr">
        <is>
          <t>Maximum markup</t>
        </is>
      </c>
      <c r="B19" s="35" t="n">
        <v>0.5</v>
      </c>
      <c r="C19" s="30" t="inlineStr">
        <is>
          <t>Upper markup check</t>
        </is>
      </c>
    </row>
  </sheetData>
  <mergeCells count="1">
    <mergeCell ref="A1:F1"/>
  </mergeCells>
  <conditionalFormatting sqref="B14">
    <cfRule type="expression" priority="1" dxfId="0">
      <formula>$B$14&lt;$B$13</formula>
    </cfRule>
  </conditionalFormatting>
  <dataValidations count="6">
    <dataValidation sqref="B5:B9" showDropDown="0" showInputMessage="0" showErrorMessage="1" allowBlank="0" errorTitle="Check Rate" error="Enter a nonnegative hourly rate no greater than $500.00." type="decimal" operator="between">
      <formula1>0</formula1>
      <formula2>500</formula2>
    </dataValidation>
    <dataValidation sqref="B13:B14" showDropDown="0" showInputMessage="0" showErrorMessage="1" allowBlank="0" errorTitle="Check Date Limit" error="Enter a date from 01/01/2025 through 12/31/2035." type="date" operator="between">
      <formula1>DATE(2025,1,1)</formula1>
      <formula2>DATE(2035,12,31)</formula2>
    </dataValidation>
    <dataValidation sqref="B15:B16" showDropDown="0" showInputMessage="0" showErrorMessage="1" allowBlank="0" errorTitle="Check Limit" error="Enter a whole number from 1 through 100." type="whole" operator="between">
      <formula1>1</formula1>
      <formula2>100</formula2>
    </dataValidation>
    <dataValidation sqref="B17" showDropDown="0" showInputMessage="0" showErrorMessage="1" allowBlank="0" errorTitle="Check Labor Limit" error="Enter labor hours from 0.25 through 24.00." type="decimal" operator="between">
      <formula1>0.25</formula1>
      <formula2>24</formula2>
    </dataValidation>
    <dataValidation sqref="B18" showDropDown="0" showInputMessage="0" showErrorMessage="1" allowBlank="0" errorTitle="Check Cost Limit" error="Enter a nonnegative cost no greater than $100,000.00." type="decimal" operator="between">
      <formula1>0</formula1>
      <formula2>100000</formula2>
    </dataValidation>
    <dataValidation sqref="B19" showDropDown="0" showInputMessage="0" showErrorMessage="1" allowBlank="0" errorTitle="Check Markup Limit" error="Enter a markup limit from 0% through 100%." type="decimal" operator="between">
      <formula1>0</formula1>
      <formula2>1</formula2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HVAC Estimating Team</dc:creator>
  <dc:title xmlns:dc="http://purl.org/dc/elements/1.1/">HVAC Maintenance Contract Estimate</dc:title>
  <dc:subject xmlns:dc="http://purl.org/dc/elements/1.1/">Recurring HVAC maintenance estimate</dc:subject>
  <dcterms:created xmlns:dcterms="http://purl.org/dc/terms/" xmlns:xsi="http://www.w3.org/2001/XMLSchema-instance" xsi:type="dcterms:W3CDTF">2026-09-11T16:16:19Z</dcterms:created>
  <dcterms:modified xmlns:dcterms="http://purl.org/dc/terms/" xmlns:xsi="http://www.w3.org/2001/XMLSchema-instance" xsi:type="dcterms:W3CDTF">2026-09-11T16:16:19+00:00Z</dcterms:modified>
</cp:coreProperties>
</file>