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icin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'Summary'!$A$4:$B$14</definedName>
    <definedName name="_xlnm._FilterDatabase" localSheetId="1" hidden="1">'Pricing'!$A$6:$V$106</definedName>
    <definedName name="_xlnm._FilterDatabase" localSheetId="2" hidden="1">'Assumptions'!$A$3:$C$13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;[Red]-$#,##0.00"/>
    <numFmt numFmtId="166" formatCode="0.0%;[Red]-0.0%"/>
    <numFmt numFmtId="167" formatCode="0.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color rgb="005E7278"/>
      <sz val="9"/>
    </font>
    <font>
      <name val="Aptos"/>
      <b val="1"/>
      <color rgb="00FFFFFF"/>
      <sz val="10"/>
    </font>
    <font>
      <name val="Aptos"/>
      <color rgb="00243746"/>
      <sz val="10"/>
    </font>
    <font>
      <name val="Aptos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FFF1DE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left" vertical="center"/>
    </xf>
    <xf numFmtId="166" fontId="5" fillId="5" borderId="1" applyAlignment="1" pivotButton="0" quotePrefix="0" xfId="0">
      <alignment horizontal="left" vertical="center"/>
    </xf>
    <xf numFmtId="166" fontId="5" fillId="4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2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167" fontId="4" fillId="6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2" fontId="4" fillId="6" borderId="1" applyAlignment="1" pivotButton="0" quotePrefix="0" xfId="0">
      <alignment horizontal="left" vertical="center" wrapText="1"/>
    </xf>
    <xf numFmtId="167" fontId="4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5" fillId="4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left" vertical="center"/>
    </xf>
    <xf numFmtId="166" fontId="5" fillId="5" borderId="1" applyAlignment="1" pivotButton="0" quotePrefix="0" xfId="0">
      <alignment horizontal="left" vertical="center"/>
    </xf>
    <xf numFmtId="166" fontId="5" fillId="4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E87524"/>
        </patternFill>
      </fill>
    </dxf>
    <dxf>
      <font>
        <name val="Aptos"/>
        <b val="1"/>
        <color rgb="00FFFFFF"/>
        <sz val="10"/>
      </font>
      <fill>
        <patternFill patternType="solid">
          <fgColor rgb="00C6532F"/>
        </patternFill>
      </fill>
    </dxf>
    <dxf>
      <font>
        <name val="Aptos"/>
        <b val="1"/>
        <color rgb="00FFFFFF"/>
        <sz val="10"/>
      </font>
      <fill>
        <patternFill patternType="solid">
          <fgColor rgb="0026734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Margin Check Counts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'Summary'!H4</f>
            </strRef>
          </tx>
          <spPr>
            <a:solidFill xmlns:a="http://schemas.openxmlformats.org/drawingml/2006/main">
              <a:srgbClr val="167D8D"/>
            </a:solidFill>
            <a:ln xmlns:a="http://schemas.openxmlformats.org/drawingml/2006/main">
              <a:solidFill>
                <a:srgbClr val="167D8D"/>
              </a:solidFill>
              <a:prstDash val="solid"/>
            </a:ln>
          </spPr>
          <cat>
            <numRef>
              <f>'Summary'!$G$5:$G$8</f>
            </numRef>
          </cat>
          <val>
            <numRef>
              <f>'Summary'!$H$5:$H$8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Estimates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Check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9</row>
      <rowOff>0</rowOff>
    </from>
    <ext cx="2951999" cy="18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3" customWidth="1" min="3" max="3"/>
    <col width="31" customWidth="1" min="4" max="4"/>
    <col width="18" customWidth="1" min="5" max="5"/>
    <col width="3" customWidth="1" min="6" max="6"/>
    <col width="18" customWidth="1" min="7" max="7"/>
    <col width="12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30" customHeight="1">
      <c r="A1" s="1" t="inlineStr">
        <is>
          <t>HVAC Gross Margin Pricing Calculator — Summary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7" t="n"/>
    </row>
    <row r="2" ht="20" customHeight="1">
      <c r="A2" s="3" t="inlineStr">
        <is>
          <t>Calculated indicators use entered pricing records only. Review scope, direct costs, and assumptions before quoting.</t>
        </is>
      </c>
    </row>
    <row r="3"/>
    <row r="4">
      <c r="A4" s="4" t="inlineStr">
        <is>
          <t>Pricing Indicators</t>
        </is>
      </c>
      <c r="B4" s="4" t="inlineStr">
        <is>
          <t>Calculated Value</t>
        </is>
      </c>
      <c r="D4" s="4" t="inlineStr">
        <is>
          <t>Review Indicators</t>
        </is>
      </c>
      <c r="E4" s="4" t="inlineStr">
        <is>
          <t>Calculated Value</t>
        </is>
      </c>
      <c r="G4" s="4" t="inlineStr">
        <is>
          <t>Margin Check</t>
        </is>
      </c>
      <c r="H4" s="4" t="inlineStr">
        <is>
          <t>Count</t>
        </is>
      </c>
    </row>
    <row r="5">
      <c r="A5" s="5" t="inlineStr">
        <is>
          <t>Prepared estimates</t>
        </is>
      </c>
      <c r="B5" s="6">
        <f>COUNT(Pricing!$A$7:$A$106)</f>
        <v/>
      </c>
      <c r="D5" s="5" t="inlineStr">
        <is>
          <t>Earliest estimate date</t>
        </is>
      </c>
      <c r="E5" s="38">
        <f>IF(COUNT(Pricing!$A$7:$A$106)=0,"",MIN(Pricing!$A$7:$A$106))</f>
        <v/>
      </c>
      <c r="G5" s="5" t="inlineStr">
        <is>
          <t>Below target</t>
        </is>
      </c>
      <c r="H5" s="6">
        <f>COUNTIF(Pricing!$T$7:$T$106,G5)</f>
        <v/>
      </c>
    </row>
    <row r="6">
      <c r="A6" s="8" t="inlineStr">
        <is>
          <t>Positive quotes entered</t>
        </is>
      </c>
      <c r="B6" s="9">
        <f>COUNTIF(Pricing!$Q$7:$Q$106,"&gt;0")</f>
        <v/>
      </c>
      <c r="D6" s="8" t="inlineStr">
        <is>
          <t>Latest estimate date</t>
        </is>
      </c>
      <c r="E6" s="39">
        <f>IF(COUNT(Pricing!$A$7:$A$106)=0,"",MAX(Pricing!$A$7:$A$106))</f>
        <v/>
      </c>
      <c r="G6" s="8" t="inlineStr">
        <is>
          <t>Near target</t>
        </is>
      </c>
      <c r="H6" s="9">
        <f>COUNTIF(Pricing!$T$7:$T$106,G6)</f>
        <v/>
      </c>
    </row>
    <row r="7">
      <c r="A7" s="5" t="inlineStr">
        <is>
          <t>Total quoted price</t>
        </is>
      </c>
      <c r="B7" s="40">
        <f>IF(B6=0,"",SUM(Pricing!$Q$7:$Q$106))</f>
        <v/>
      </c>
      <c r="D7" s="5" t="inlineStr">
        <is>
          <t>Estimates needing a quote</t>
        </is>
      </c>
      <c r="E7" s="6">
        <f>COUNTIF(Pricing!$T$7:$T$106,"Needs quote")</f>
        <v/>
      </c>
      <c r="G7" s="5" t="inlineStr">
        <is>
          <t>Meets target</t>
        </is>
      </c>
      <c r="H7" s="6">
        <f>COUNTIF(Pricing!$T$7:$T$106,G7)</f>
        <v/>
      </c>
    </row>
    <row r="8">
      <c r="A8" s="8" t="inlineStr">
        <is>
          <t>Direct cost for quoted estimates</t>
        </is>
      </c>
      <c r="B8" s="41">
        <f>IF(B6=0,"",SUMIF(Pricing!$Q$7:$Q$106,"&gt;0",Pricing!$N$7:$N$106))</f>
        <v/>
      </c>
      <c r="D8" s="8" t="inlineStr">
        <is>
          <t>Below-target quotes</t>
        </is>
      </c>
      <c r="E8" s="9">
        <f>COUNTIF(Pricing!$T$7:$T$106,"Below target")</f>
        <v/>
      </c>
      <c r="G8" s="8" t="inlineStr">
        <is>
          <t>Needs quote</t>
        </is>
      </c>
      <c r="H8" s="9">
        <f>COUNTIF(Pricing!$T$7:$T$106,G8)</f>
        <v/>
      </c>
    </row>
    <row r="9">
      <c r="A9" s="5" t="inlineStr">
        <is>
          <t>Gross profit on quoted estimates</t>
        </is>
      </c>
      <c r="B9" s="40">
        <f>IF(B6=0,"",B7-B8)</f>
        <v/>
      </c>
      <c r="D9" s="5" t="inlineStr">
        <is>
          <t>Near-target quotes</t>
        </is>
      </c>
      <c r="E9" s="6">
        <f>COUNTIF(Pricing!$T$7:$T$106,"Near target")</f>
        <v/>
      </c>
    </row>
    <row r="10">
      <c r="A10" s="8" t="inlineStr">
        <is>
          <t>Weighted quoted gross margin</t>
        </is>
      </c>
      <c r="B10" s="42">
        <f>IFERROR(B9/B7,"")</f>
        <v/>
      </c>
      <c r="D10" s="8" t="inlineStr">
        <is>
          <t>Quotes meeting target</t>
        </is>
      </c>
      <c r="E10" s="9">
        <f>COUNTIF(Pricing!$T$7:$T$106,"Meets target")</f>
        <v/>
      </c>
    </row>
    <row r="11">
      <c r="A11" s="5" t="inlineStr">
        <is>
          <t>Total recommended price</t>
        </is>
      </c>
      <c r="B11" s="40">
        <f>IF(COUNT(Pricing!$P$7:$P$106)=0,"",SUM(Pricing!$P$7:$P$106))</f>
        <v/>
      </c>
      <c r="D11" s="5" t="inlineStr">
        <is>
          <t>Ready for review</t>
        </is>
      </c>
      <c r="E11" s="6">
        <f>COUNTIF(Pricing!$V$7:$V$106,"Ready for Review")</f>
        <v/>
      </c>
    </row>
    <row r="12">
      <c r="A12" s="8" t="inlineStr">
        <is>
          <t>Quoted less recommended price</t>
        </is>
      </c>
      <c r="B12" s="41">
        <f>IF(B6=0,"",B7-SUMIF(Pricing!$Q$7:$Q$106,"&gt;0",Pricing!$P$7:$P$106))</f>
        <v/>
      </c>
      <c r="D12" s="8" t="inlineStr">
        <is>
          <t>Accepted estimates</t>
        </is>
      </c>
      <c r="E12" s="9">
        <f>COUNTIF(Pricing!$V$7:$V$106,"Accepted")</f>
        <v/>
      </c>
    </row>
    <row r="13">
      <c r="A13" s="5" t="inlineStr">
        <is>
          <t>Average target gross margin</t>
        </is>
      </c>
      <c r="B13" s="43">
        <f>IFERROR(AVERAGE(Pricing!$O$7:$O$106),"")</f>
        <v/>
      </c>
      <c r="D13" s="5" t="inlineStr">
        <is>
          <t>Dated records with blank status</t>
        </is>
      </c>
      <c r="E13" s="6">
        <f>COUNTIFS(Pricing!$A$7:$A$106,"&gt;0",Pricing!$V$7:$V$106,"")</f>
        <v/>
      </c>
    </row>
    <row r="14">
      <c r="A14" s="8" t="inlineStr">
        <is>
          <t>Quotes above review threshold</t>
        </is>
      </c>
      <c r="B14" s="9">
        <f>COUNTIF(Pricing!$Q$7:$Q$106,"&gt;"&amp;Assumptions!$B$8)</f>
        <v/>
      </c>
      <c r="D14" s="8" t="inlineStr">
        <is>
          <t>Records needing input review</t>
        </is>
      </c>
      <c r="E14" s="9">
        <f>COUNTIF(Pricing!$T$7:$T$106,"Check inputs")</f>
        <v/>
      </c>
    </row>
  </sheetData>
  <autoFilter ref="A4:B14"/>
  <mergeCells count="1">
    <mergeCell ref="A1:N1"/>
  </mergeCells>
  <conditionalFormatting sqref="B14">
    <cfRule type="expression" priority="1" dxfId="0">
      <formula>$B14&gt;0</formula>
    </cfRule>
  </conditionalFormatting>
  <conditionalFormatting sqref="E8">
    <cfRule type="expression" priority="2" dxfId="1">
      <formula>$E8&gt;0</formula>
    </cfRule>
  </conditionalFormatting>
  <conditionalFormatting sqref="E10">
    <cfRule type="expression" priority="3" dxfId="2">
      <formula>$E10&gt;0</formula>
    </cfRule>
  </conditionalFormatting>
  <conditionalFormatting sqref="E14">
    <cfRule type="expression" priority="4" dxfId="1">
      <formula>$E14&gt;0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10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5" customWidth="1" min="3" max="3"/>
    <col width="24" customWidth="1" min="4" max="4"/>
    <col width="31" customWidth="1" min="5" max="5"/>
    <col width="10" customWidth="1" min="6" max="6"/>
    <col width="10" customWidth="1" min="7" max="7"/>
    <col width="17" customWidth="1" min="8" max="8"/>
    <col width="13" customWidth="1" min="9" max="9"/>
    <col width="20" customWidth="1" min="10" max="10"/>
    <col width="16" customWidth="1" min="11" max="11"/>
    <col width="15" customWidth="1" min="12" max="12"/>
    <col width="17" customWidth="1" min="13" max="13"/>
    <col width="17" customWidth="1" min="14" max="14"/>
    <col width="18" customWidth="1" min="15" max="15"/>
    <col width="18" customWidth="1" min="16" max="16"/>
    <col width="16" customWidth="1" min="17" max="17"/>
    <col width="19" customWidth="1" min="18" max="18"/>
    <col width="16" customWidth="1" min="19" max="19"/>
    <col width="16" customWidth="1" min="20" max="20"/>
    <col width="16" customWidth="1" min="21" max="21"/>
    <col width="18" customWidth="1" min="22" max="22"/>
  </cols>
  <sheetData>
    <row r="1" ht="30" customHeight="1">
      <c r="A1" s="1" t="inlineStr">
        <is>
          <t>HVAC Gross Margin Pricing Calculator — Pricing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6" t="n"/>
      <c r="O1" s="36" t="n"/>
      <c r="P1" s="36" t="n"/>
      <c r="Q1" s="36" t="n"/>
      <c r="R1" s="36" t="n"/>
      <c r="S1" s="36" t="n"/>
      <c r="T1" s="36" t="n"/>
      <c r="U1" s="36" t="n"/>
      <c r="V1" s="37" t="n"/>
    </row>
    <row r="2">
      <c r="A2" s="3" t="inlineStr">
        <is>
          <t>Enter orange cells. Recommended price equals total direct cost divided by one minus the target gross margin.</t>
        </is>
      </c>
    </row>
    <row r="3">
      <c r="A3" s="15" t="inlineStr">
        <is>
          <t>Prepared estimate rows</t>
        </is>
      </c>
      <c r="B3" s="16">
        <f>ROWS($A$7:$A$106)</f>
        <v/>
      </c>
      <c r="C3" s="15" t="inlineStr">
        <is>
          <t>Default target margin</t>
        </is>
      </c>
      <c r="D3" s="43">
        <f>Assumptions!$B$5</f>
        <v/>
      </c>
      <c r="E3" s="15" t="inlineStr">
        <is>
          <t>Quote review threshold</t>
        </is>
      </c>
      <c r="F3" s="40">
        <f>Assumptions!$B$8</f>
        <v/>
      </c>
    </row>
    <row r="4"/>
    <row r="5">
      <c r="A5" s="3" t="inlineStr">
        <is>
          <t>Orange cells are editable. Calculated fields remain blank until the related inputs are available.</t>
        </is>
      </c>
    </row>
    <row r="6" ht="34" customHeight="1">
      <c r="A6" s="17" t="inlineStr">
        <is>
          <t>Estimate Date</t>
        </is>
      </c>
      <c r="B6" s="17" t="inlineStr">
        <is>
          <t>Job</t>
        </is>
      </c>
      <c r="C6" s="17" t="inlineStr">
        <is>
          <t>Customer</t>
        </is>
      </c>
      <c r="D6" s="17" t="inlineStr">
        <is>
          <t>Equipment</t>
        </is>
      </c>
      <c r="E6" s="17" t="inlineStr">
        <is>
          <t>Description</t>
        </is>
      </c>
      <c r="F6" s="17" t="inlineStr">
        <is>
          <t>Quantity</t>
        </is>
      </c>
      <c r="G6" s="17" t="inlineStr">
        <is>
          <t>Unit</t>
        </is>
      </c>
      <c r="H6" s="17" t="inlineStr">
        <is>
          <t>Material Unit Cost</t>
        </is>
      </c>
      <c r="I6" s="17" t="inlineStr">
        <is>
          <t>Labor Hours</t>
        </is>
      </c>
      <c r="J6" s="17" t="inlineStr">
        <is>
          <t>Technician</t>
        </is>
      </c>
      <c r="K6" s="17" t="inlineStr">
        <is>
          <t>Labor Cost Rate</t>
        </is>
      </c>
      <c r="L6" s="17" t="inlineStr">
        <is>
          <t>Labor Cost</t>
        </is>
      </c>
      <c r="M6" s="17" t="inlineStr">
        <is>
          <t>Other Direct Cost</t>
        </is>
      </c>
      <c r="N6" s="17" t="inlineStr">
        <is>
          <t>Total Direct Cost</t>
        </is>
      </c>
      <c r="O6" s="17" t="inlineStr">
        <is>
          <t>Target Gross Margin</t>
        </is>
      </c>
      <c r="P6" s="17" t="inlineStr">
        <is>
          <t>Recommended Price</t>
        </is>
      </c>
      <c r="Q6" s="17" t="inlineStr">
        <is>
          <t>Quoted Price</t>
        </is>
      </c>
      <c r="R6" s="17" t="inlineStr">
        <is>
          <t>Quoted Gross Margin</t>
        </is>
      </c>
      <c r="S6" s="17" t="inlineStr">
        <is>
          <t>Margin Variance</t>
        </is>
      </c>
      <c r="T6" s="17" t="inlineStr">
        <is>
          <t>Margin Check</t>
        </is>
      </c>
      <c r="U6" s="17" t="inlineStr">
        <is>
          <t>Responsibility</t>
        </is>
      </c>
      <c r="V6" s="17" t="inlineStr">
        <is>
          <t>Status</t>
        </is>
      </c>
    </row>
    <row r="7" ht="24" customHeight="1">
      <c r="A7" s="44" t="n">
        <v>46249</v>
      </c>
      <c r="B7" s="19" t="inlineStr">
        <is>
          <t>DEMO-26-001</t>
        </is>
      </c>
      <c r="C7" s="19" t="inlineStr">
        <is>
          <t>Fictional Cedar Bakery</t>
        </is>
      </c>
      <c r="D7" s="20" t="inlineStr">
        <is>
          <t>Demo 3-ton heat pump</t>
        </is>
      </c>
      <c r="E7" s="20" t="inlineStr">
        <is>
          <t>Replace outdoor unit and matching coil</t>
        </is>
      </c>
      <c r="F7" s="21" t="n">
        <v>1</v>
      </c>
      <c r="G7" s="19" t="inlineStr">
        <is>
          <t>Each</t>
        </is>
      </c>
      <c r="H7" s="45" t="n">
        <v>2600</v>
      </c>
      <c r="I7" s="23" t="n">
        <v>16</v>
      </c>
      <c r="J7" s="19" t="inlineStr">
        <is>
          <t>Avery Example</t>
        </is>
      </c>
      <c r="K7" s="46">
        <f>IF($A7="","",IFERROR(VLOOKUP($J7,Assumptions!$A$17:$B$22,2,FALSE),Assumptions!$B$4))</f>
        <v/>
      </c>
      <c r="L7" s="46">
        <f>IF($A7="","",IF(AND(ISNUMBER($I7),ISNUMBER($K7)),$I7*$K7,""))</f>
        <v/>
      </c>
      <c r="M7" s="45" t="n">
        <v>250</v>
      </c>
      <c r="N7" s="46">
        <f>IF($A7="","",IF(AND($F7="",$H7="",$I7="",$M7=""),"",IF(OR(AND($F7&lt;&gt;"",$H7=""),AND($F7="",$H7&lt;&gt;"")),"",IF(AND(ISNUMBER($F7),ISNUMBER($H7)),$F7*$H7,0)+IF(AND(ISNUMBER($I7),ISNUMBER($K7)),$I7*$K7,0)+IF(ISNUMBER($M7),$M7,0))))</f>
        <v/>
      </c>
      <c r="O7" s="47" t="n">
        <v>0.4</v>
      </c>
      <c r="P7" s="46">
        <f>IF(OR($A7="",$N7="",$O7=""),"",IFERROR($N7/(1-$O7),""))</f>
        <v/>
      </c>
      <c r="Q7" s="45" t="n">
        <v>7300</v>
      </c>
      <c r="R7" s="48">
        <f>IF($A7="","",IF(AND(ISNUMBER($N7),ISNUMBER($Q7),$Q7&gt;0),IFERROR(($Q7-$N7)/$Q7,""),""))</f>
        <v/>
      </c>
      <c r="S7" s="48">
        <f>IF($A7="","",IF(AND(ISNUMBER($R7),ISNUMBER($O7)),$R7-$O7,""))</f>
        <v/>
      </c>
      <c r="T7" s="27">
        <f>IF($A7="","",IF(OR($N7="",NOT(ISNUMBER($O7))),"Check inputs",IF($Q7="","Needs quote",IF(NOT(ISNUMBER($R7)),"Check inputs",IF($R7&gt;=$O7,"Meets target",IF($R7&gt;=$O7-Assumptions!$B$7,"Near target","Below target"))))))</f>
        <v/>
      </c>
      <c r="U7" s="19" t="inlineStr">
        <is>
          <t>Install</t>
        </is>
      </c>
      <c r="V7" s="19" t="inlineStr">
        <is>
          <t>Quoted</t>
        </is>
      </c>
    </row>
    <row r="8" ht="24" customHeight="1">
      <c r="A8" s="44" t="n">
        <v>46252</v>
      </c>
      <c r="B8" s="19" t="inlineStr">
        <is>
          <t>DEMO-26-002</t>
        </is>
      </c>
      <c r="C8" s="19" t="inlineStr">
        <is>
          <t>Sample Harbor Offices</t>
        </is>
      </c>
      <c r="D8" s="20" t="inlineStr">
        <is>
          <t>Sample controls package</t>
        </is>
      </c>
      <c r="E8" s="20" t="inlineStr">
        <is>
          <t>Replace two programmable thermostats</t>
        </is>
      </c>
      <c r="F8" s="21" t="n">
        <v>2</v>
      </c>
      <c r="G8" s="19" t="inlineStr">
        <is>
          <t>Each</t>
        </is>
      </c>
      <c r="H8" s="45" t="n">
        <v>180</v>
      </c>
      <c r="I8" s="23" t="n">
        <v>3</v>
      </c>
      <c r="J8" s="19" t="inlineStr">
        <is>
          <t>Jordan Sample</t>
        </is>
      </c>
      <c r="K8" s="49">
        <f>IF($A8="","",IFERROR(VLOOKUP($J8,Assumptions!$A$17:$B$22,2,FALSE),Assumptions!$B$4))</f>
        <v/>
      </c>
      <c r="L8" s="49">
        <f>IF($A8="","",IF(AND(ISNUMBER($I8),ISNUMBER($K8)),$I8*$K8,""))</f>
        <v/>
      </c>
      <c r="M8" s="45" t="n">
        <v>25</v>
      </c>
      <c r="N8" s="49">
        <f>IF($A8="","",IF(AND($F8="",$H8="",$I8="",$M8=""),"",IF(OR(AND($F8&lt;&gt;"",$H8=""),AND($F8="",$H8&lt;&gt;"")),"",IF(AND(ISNUMBER($F8),ISNUMBER($H8)),$F8*$H8,0)+IF(AND(ISNUMBER($I8),ISNUMBER($K8)),$I8*$K8,0)+IF(ISNUMBER($M8),$M8,0))))</f>
        <v/>
      </c>
      <c r="O8" s="47" t="n">
        <v>0.45</v>
      </c>
      <c r="P8" s="49">
        <f>IF(OR($A8="",$N8="",$O8=""),"",IFERROR($N8/(1-$O8),""))</f>
        <v/>
      </c>
      <c r="Q8" s="45" t="n">
        <v>1210</v>
      </c>
      <c r="R8" s="50">
        <f>IF($A8="","",IF(AND(ISNUMBER($N8),ISNUMBER($Q8),$Q8&gt;0),IFERROR(($Q8-$N8)/$Q8,""),""))</f>
        <v/>
      </c>
      <c r="S8" s="50">
        <f>IF($A8="","",IF(AND(ISNUMBER($R8),ISNUMBER($O8)),$R8-$O8,""))</f>
        <v/>
      </c>
      <c r="T8" s="30">
        <f>IF($A8="","",IF(OR($N8="",NOT(ISNUMBER($O8))),"Check inputs",IF($Q8="","Needs quote",IF(NOT(ISNUMBER($R8)),"Check inputs",IF($R8&gt;=$O8,"Meets target",IF($R8&gt;=$O8-Assumptions!$B$7,"Near target","Below target"))))))</f>
        <v/>
      </c>
      <c r="U8" s="19" t="inlineStr">
        <is>
          <t>Service</t>
        </is>
      </c>
      <c r="V8" s="19" t="inlineStr">
        <is>
          <t>Ready for Review</t>
        </is>
      </c>
    </row>
    <row r="9" ht="24" customHeight="1">
      <c r="A9" s="44" t="n">
        <v>46255</v>
      </c>
      <c r="B9" s="19" t="inlineStr">
        <is>
          <t>DEMO-26-003</t>
        </is>
      </c>
      <c r="C9" s="19" t="inlineStr">
        <is>
          <t>Demo Maple Residence</t>
        </is>
      </c>
      <c r="D9" s="20" t="inlineStr">
        <is>
          <t>Demo air handler</t>
        </is>
      </c>
      <c r="E9" s="20" t="inlineStr">
        <is>
          <t>Clean evaporator coil and drain pan</t>
        </is>
      </c>
      <c r="F9" s="21" t="n">
        <v>1</v>
      </c>
      <c r="G9" s="19" t="inlineStr">
        <is>
          <t>Each</t>
        </is>
      </c>
      <c r="H9" s="45" t="n">
        <v>185</v>
      </c>
      <c r="I9" s="23" t="n">
        <v>4</v>
      </c>
      <c r="J9" s="19" t="inlineStr">
        <is>
          <t>Casey Fiction</t>
        </is>
      </c>
      <c r="K9" s="46">
        <f>IF($A9="","",IFERROR(VLOOKUP($J9,Assumptions!$A$17:$B$22,2,FALSE),Assumptions!$B$4))</f>
        <v/>
      </c>
      <c r="L9" s="46">
        <f>IF($A9="","",IF(AND(ISNUMBER($I9),ISNUMBER($K9)),$I9*$K9,""))</f>
        <v/>
      </c>
      <c r="M9" s="45" t="n">
        <v>40</v>
      </c>
      <c r="N9" s="46">
        <f>IF($A9="","",IF(AND($F9="",$H9="",$I9="",$M9=""),"",IF(OR(AND($F9&lt;&gt;"",$H9=""),AND($F9="",$H9&lt;&gt;"")),"",IF(AND(ISNUMBER($F9),ISNUMBER($H9)),$F9*$H9,0)+IF(AND(ISNUMBER($I9),ISNUMBER($K9)),$I9*$K9,0)+IF(ISNUMBER($M9),$M9,0))))</f>
        <v/>
      </c>
      <c r="O9" s="47" t="n">
        <v>0.35</v>
      </c>
      <c r="P9" s="46">
        <f>IF(OR($A9="",$N9="",$O9=""),"",IFERROR($N9/(1-$O9),""))</f>
        <v/>
      </c>
      <c r="Q9" s="45" t="n">
        <v>900</v>
      </c>
      <c r="R9" s="48">
        <f>IF($A9="","",IF(AND(ISNUMBER($N9),ISNUMBER($Q9),$Q9&gt;0),IFERROR(($Q9-$N9)/$Q9,""),""))</f>
        <v/>
      </c>
      <c r="S9" s="48">
        <f>IF($A9="","",IF(AND(ISNUMBER($R9),ISNUMBER($O9)),$R9-$O9,""))</f>
        <v/>
      </c>
      <c r="T9" s="27">
        <f>IF($A9="","",IF(OR($N9="",NOT(ISNUMBER($O9))),"Check inputs",IF($Q9="","Needs quote",IF(NOT(ISNUMBER($R9)),"Check inputs",IF($R9&gt;=$O9,"Meets target",IF($R9&gt;=$O9-Assumptions!$B$7,"Near target","Below target"))))))</f>
        <v/>
      </c>
      <c r="U9" s="19" t="inlineStr">
        <is>
          <t>Service</t>
        </is>
      </c>
      <c r="V9" s="19" t="inlineStr">
        <is>
          <t>Declined</t>
        </is>
      </c>
    </row>
    <row r="10" ht="24" customHeight="1">
      <c r="A10" s="44" t="n">
        <v>46258</v>
      </c>
      <c r="B10" s="19" t="inlineStr">
        <is>
          <t>DEMO-26-004</t>
        </is>
      </c>
      <c r="C10" s="19" t="inlineStr">
        <is>
          <t>Imaginary Ridge Market</t>
        </is>
      </c>
      <c r="D10" s="20" t="inlineStr">
        <is>
          <t>Fictional 5-ton rooftop unit</t>
        </is>
      </c>
      <c r="E10" s="20" t="inlineStr">
        <is>
          <t>Replace supply fan motor</t>
        </is>
      </c>
      <c r="F10" s="21" t="n">
        <v>1</v>
      </c>
      <c r="G10" s="19" t="inlineStr">
        <is>
          <t>Each</t>
        </is>
      </c>
      <c r="H10" s="45" t="n">
        <v>740</v>
      </c>
      <c r="I10" s="23" t="n">
        <v>6</v>
      </c>
      <c r="J10" s="19" t="inlineStr">
        <is>
          <t>Morgan Demo</t>
        </is>
      </c>
      <c r="K10" s="49">
        <f>IF($A10="","",IFERROR(VLOOKUP($J10,Assumptions!$A$17:$B$22,2,FALSE),Assumptions!$B$4))</f>
        <v/>
      </c>
      <c r="L10" s="49">
        <f>IF($A10="","",IF(AND(ISNUMBER($I10),ISNUMBER($K10)),$I10*$K10,""))</f>
        <v/>
      </c>
      <c r="M10" s="45" t="n">
        <v>95</v>
      </c>
      <c r="N10" s="49">
        <f>IF($A10="","",IF(AND($F10="",$H10="",$I10="",$M10=""),"",IF(OR(AND($F10&lt;&gt;"",$H10=""),AND($F10="",$H10&lt;&gt;"")),"",IF(AND(ISNUMBER($F10),ISNUMBER($H10)),$F10*$H10,0)+IF(AND(ISNUMBER($I10),ISNUMBER($K10)),$I10*$K10,0)+IF(ISNUMBER($M10),$M10,0))))</f>
        <v/>
      </c>
      <c r="O10" s="47" t="n">
        <v>0.42</v>
      </c>
      <c r="P10" s="49">
        <f>IF(OR($A10="",$N10="",$O10=""),"",IFERROR($N10/(1-$O10),""))</f>
        <v/>
      </c>
      <c r="Q10" s="45" t="n">
        <v>2700</v>
      </c>
      <c r="R10" s="50">
        <f>IF($A10="","",IF(AND(ISNUMBER($N10),ISNUMBER($Q10),$Q10&gt;0),IFERROR(($Q10-$N10)/$Q10,""),""))</f>
        <v/>
      </c>
      <c r="S10" s="50">
        <f>IF($A10="","",IF(AND(ISNUMBER($R10),ISNUMBER($O10)),$R10-$O10,""))</f>
        <v/>
      </c>
      <c r="T10" s="30">
        <f>IF($A10="","",IF(OR($N10="",NOT(ISNUMBER($O10))),"Check inputs",IF($Q10="","Needs quote",IF(NOT(ISNUMBER($R10)),"Check inputs",IF($R10&gt;=$O10,"Meets target",IF($R10&gt;=$O10-Assumptions!$B$7,"Near target","Below target"))))))</f>
        <v/>
      </c>
      <c r="U10" s="19" t="inlineStr">
        <is>
          <t>Service</t>
        </is>
      </c>
      <c r="V10" s="19" t="inlineStr">
        <is>
          <t>Accepted</t>
        </is>
      </c>
    </row>
    <row r="11" ht="24" customHeight="1">
      <c r="A11" s="44" t="n">
        <v>46261</v>
      </c>
      <c r="B11" s="19" t="inlineStr">
        <is>
          <t>DEMO-26-005</t>
        </is>
      </c>
      <c r="C11" s="19" t="inlineStr">
        <is>
          <t>Example Willow Studio</t>
        </is>
      </c>
      <c r="D11" s="20" t="inlineStr">
        <is>
          <t>Sample duct system</t>
        </is>
      </c>
      <c r="E11" s="20" t="inlineStr">
        <is>
          <t>Seal accessible supply duct joints</t>
        </is>
      </c>
      <c r="F11" s="21" t="n">
        <v>120</v>
      </c>
      <c r="G11" s="19" t="inlineStr">
        <is>
          <t>Ft</t>
        </is>
      </c>
      <c r="H11" s="45" t="n">
        <v>3.25</v>
      </c>
      <c r="I11" s="23" t="n">
        <v>10</v>
      </c>
      <c r="J11" s="19" t="inlineStr">
        <is>
          <t>Avery Example</t>
        </is>
      </c>
      <c r="K11" s="46">
        <f>IF($A11="","",IFERROR(VLOOKUP($J11,Assumptions!$A$17:$B$22,2,FALSE),Assumptions!$B$4))</f>
        <v/>
      </c>
      <c r="L11" s="46">
        <f>IF($A11="","",IF(AND(ISNUMBER($I11),ISNUMBER($K11)),$I11*$K11,""))</f>
        <v/>
      </c>
      <c r="M11" s="45" t="n">
        <v>120</v>
      </c>
      <c r="N11" s="46">
        <f>IF($A11="","",IF(AND($F11="",$H11="",$I11="",$M11=""),"",IF(OR(AND($F11&lt;&gt;"",$H11=""),AND($F11="",$H11&lt;&gt;"")),"",IF(AND(ISNUMBER($F11),ISNUMBER($H11)),$F11*$H11,0)+IF(AND(ISNUMBER($I11),ISNUMBER($K11)),$I11*$K11,0)+IF(ISNUMBER($M11),$M11,0))))</f>
        <v/>
      </c>
      <c r="O11" s="47" t="n">
        <v>0.38</v>
      </c>
      <c r="P11" s="46">
        <f>IF(OR($A11="",$N11="",$O11=""),"",IFERROR($N11/(1-$O11),""))</f>
        <v/>
      </c>
      <c r="Q11" s="45" t="n">
        <v>2290</v>
      </c>
      <c r="R11" s="48">
        <f>IF($A11="","",IF(AND(ISNUMBER($N11),ISNUMBER($Q11),$Q11&gt;0),IFERROR(($Q11-$N11)/$Q11,""),""))</f>
        <v/>
      </c>
      <c r="S11" s="48">
        <f>IF($A11="","",IF(AND(ISNUMBER($R11),ISNUMBER($O11)),$R11-$O11,""))</f>
        <v/>
      </c>
      <c r="T11" s="27">
        <f>IF($A11="","",IF(OR($N11="",NOT(ISNUMBER($O11))),"Check inputs",IF($Q11="","Needs quote",IF(NOT(ISNUMBER($R11)),"Check inputs",IF($R11&gt;=$O11,"Meets target",IF($R11&gt;=$O11-Assumptions!$B$7,"Near target","Below target"))))))</f>
        <v/>
      </c>
      <c r="U11" s="19" t="inlineStr">
        <is>
          <t>Install</t>
        </is>
      </c>
      <c r="V11" s="19" t="inlineStr">
        <is>
          <t>Quoted</t>
        </is>
      </c>
    </row>
    <row r="12" ht="24" customHeight="1">
      <c r="A12" s="44" t="n">
        <v>46264</v>
      </c>
      <c r="B12" s="19" t="inlineStr">
        <is>
          <t>DEMO-26-006</t>
        </is>
      </c>
      <c r="C12" s="19" t="inlineStr">
        <is>
          <t>Fictional Juniper Library</t>
        </is>
      </c>
      <c r="D12" s="20" t="inlineStr">
        <is>
          <t>Demo condensate assembly</t>
        </is>
      </c>
      <c r="E12" s="20" t="inlineStr">
        <is>
          <t>Replace condensate pump and tubing</t>
        </is>
      </c>
      <c r="F12" s="21" t="n">
        <v>1</v>
      </c>
      <c r="G12" s="19" t="inlineStr">
        <is>
          <t>Each</t>
        </is>
      </c>
      <c r="H12" s="45" t="n">
        <v>145</v>
      </c>
      <c r="I12" s="23" t="n">
        <v>2</v>
      </c>
      <c r="J12" s="19" t="inlineStr">
        <is>
          <t>Jordan Sample</t>
        </is>
      </c>
      <c r="K12" s="49">
        <f>IF($A12="","",IFERROR(VLOOKUP($J12,Assumptions!$A$17:$B$22,2,FALSE),Assumptions!$B$4))</f>
        <v/>
      </c>
      <c r="L12" s="49">
        <f>IF($A12="","",IF(AND(ISNUMBER($I12),ISNUMBER($K12)),$I12*$K12,""))</f>
        <v/>
      </c>
      <c r="M12" s="45" t="n">
        <v>25</v>
      </c>
      <c r="N12" s="49">
        <f>IF($A12="","",IF(AND($F12="",$H12="",$I12="",$M12=""),"",IF(OR(AND($F12&lt;&gt;"",$H12=""),AND($F12="",$H12&lt;&gt;"")),"",IF(AND(ISNUMBER($F12),ISNUMBER($H12)),$F12*$H12,0)+IF(AND(ISNUMBER($I12),ISNUMBER($K12)),$I12*$K12,0)+IF(ISNUMBER($M12),$M12,0))))</f>
        <v/>
      </c>
      <c r="O12" s="47" t="n">
        <v>0.4</v>
      </c>
      <c r="P12" s="49">
        <f>IF(OR($A12="",$N12="",$O12=""),"",IFERROR($N12/(1-$O12),""))</f>
        <v/>
      </c>
      <c r="Q12" s="45" t="n"/>
      <c r="R12" s="50">
        <f>IF($A12="","",IF(AND(ISNUMBER($N12),ISNUMBER($Q12),$Q12&gt;0),IFERROR(($Q12-$N12)/$Q12,""),""))</f>
        <v/>
      </c>
      <c r="S12" s="50">
        <f>IF($A12="","",IF(AND(ISNUMBER($R12),ISNUMBER($O12)),$R12-$O12,""))</f>
        <v/>
      </c>
      <c r="T12" s="30">
        <f>IF($A12="","",IF(OR($N12="",NOT(ISNUMBER($O12))),"Check inputs",IF($Q12="","Needs quote",IF(NOT(ISNUMBER($R12)),"Check inputs",IF($R12&gt;=$O12,"Meets target",IF($R12&gt;=$O12-Assumptions!$B$7,"Near target","Below target"))))))</f>
        <v/>
      </c>
      <c r="U12" s="19" t="inlineStr">
        <is>
          <t>Service</t>
        </is>
      </c>
      <c r="V12" s="19" t="inlineStr">
        <is>
          <t>Draft</t>
        </is>
      </c>
    </row>
    <row r="13" ht="24" customHeight="1">
      <c r="A13" s="44" t="n">
        <v>46267</v>
      </c>
      <c r="B13" s="19" t="inlineStr">
        <is>
          <t>DEMO-26-007</t>
        </is>
      </c>
      <c r="C13" s="19" t="inlineStr">
        <is>
          <t>Sample Copper Workshop</t>
        </is>
      </c>
      <c r="D13" s="20" t="inlineStr">
        <is>
          <t>Fictional 2-ton mini-split</t>
        </is>
      </c>
      <c r="E13" s="20" t="inlineStr">
        <is>
          <t>Install single-zone mini-split system</t>
        </is>
      </c>
      <c r="F13" s="21" t="n">
        <v>1</v>
      </c>
      <c r="G13" s="19" t="inlineStr">
        <is>
          <t>Set</t>
        </is>
      </c>
      <c r="H13" s="45" t="n">
        <v>3100</v>
      </c>
      <c r="I13" s="23" t="n">
        <v>22</v>
      </c>
      <c r="J13" s="19" t="inlineStr">
        <is>
          <t>Casey Fiction</t>
        </is>
      </c>
      <c r="K13" s="46">
        <f>IF($A13="","",IFERROR(VLOOKUP($J13,Assumptions!$A$17:$B$22,2,FALSE),Assumptions!$B$4))</f>
        <v/>
      </c>
      <c r="L13" s="46">
        <f>IF($A13="","",IF(AND(ISNUMBER($I13),ISNUMBER($K13)),$I13*$K13,""))</f>
        <v/>
      </c>
      <c r="M13" s="45" t="n">
        <v>475</v>
      </c>
      <c r="N13" s="46">
        <f>IF($A13="","",IF(AND($F13="",$H13="",$I13="",$M13=""),"",IF(OR(AND($F13&lt;&gt;"",$H13=""),AND($F13="",$H13&lt;&gt;"")),"",IF(AND(ISNUMBER($F13),ISNUMBER($H13)),$F13*$H13,0)+IF(AND(ISNUMBER($I13),ISNUMBER($K13)),$I13*$K13,0)+IF(ISNUMBER($M13),$M13,0))))</f>
        <v/>
      </c>
      <c r="O13" s="47" t="n">
        <v>0.45</v>
      </c>
      <c r="P13" s="46">
        <f>IF(OR($A13="",$N13="",$O13=""),"",IFERROR($N13/(1-$O13),""))</f>
        <v/>
      </c>
      <c r="Q13" s="45" t="n">
        <v>10750</v>
      </c>
      <c r="R13" s="48">
        <f>IF($A13="","",IF(AND(ISNUMBER($N13),ISNUMBER($Q13),$Q13&gt;0),IFERROR(($Q13-$N13)/$Q13,""),""))</f>
        <v/>
      </c>
      <c r="S13" s="48">
        <f>IF($A13="","",IF(AND(ISNUMBER($R13),ISNUMBER($O13)),$R13-$O13,""))</f>
        <v/>
      </c>
      <c r="T13" s="27">
        <f>IF($A13="","",IF(OR($N13="",NOT(ISNUMBER($O13))),"Check inputs",IF($Q13="","Needs quote",IF(NOT(ISNUMBER($R13)),"Check inputs",IF($R13&gt;=$O13,"Meets target",IF($R13&gt;=$O13-Assumptions!$B$7,"Near target","Below target"))))))</f>
        <v/>
      </c>
      <c r="U13" s="19" t="inlineStr">
        <is>
          <t>Install</t>
        </is>
      </c>
      <c r="V13" s="19" t="inlineStr">
        <is>
          <t>Ready for Review</t>
        </is>
      </c>
    </row>
    <row r="14" ht="24" customHeight="1">
      <c r="A14" s="44" t="n">
        <v>46269</v>
      </c>
      <c r="B14" s="19" t="inlineStr">
        <is>
          <t>DEMO-26-008</t>
        </is>
      </c>
      <c r="C14" s="19" t="inlineStr">
        <is>
          <t>Demo Bluebird Residence</t>
        </is>
      </c>
      <c r="D14" s="20" t="inlineStr">
        <is>
          <t>Sample return-air cabinet</t>
        </is>
      </c>
      <c r="E14" s="20" t="inlineStr">
        <is>
          <t>Replace six return-air filters</t>
        </is>
      </c>
      <c r="F14" s="21" t="n">
        <v>6</v>
      </c>
      <c r="G14" s="19" t="inlineStr">
        <is>
          <t>Each</t>
        </is>
      </c>
      <c r="H14" s="45" t="n">
        <v>28</v>
      </c>
      <c r="I14" s="23" t="n">
        <v>1.5</v>
      </c>
      <c r="J14" s="19" t="inlineStr">
        <is>
          <t>Morgan Demo</t>
        </is>
      </c>
      <c r="K14" s="49">
        <f>IF($A14="","",IFERROR(VLOOKUP($J14,Assumptions!$A$17:$B$22,2,FALSE),Assumptions!$B$4))</f>
        <v/>
      </c>
      <c r="L14" s="49">
        <f>IF($A14="","",IF(AND(ISNUMBER($I14),ISNUMBER($K14)),$I14*$K14,""))</f>
        <v/>
      </c>
      <c r="M14" s="45" t="n">
        <v>15</v>
      </c>
      <c r="N14" s="49">
        <f>IF($A14="","",IF(AND($F14="",$H14="",$I14="",$M14=""),"",IF(OR(AND($F14&lt;&gt;"",$H14=""),AND($F14="",$H14&lt;&gt;"")),"",IF(AND(ISNUMBER($F14),ISNUMBER($H14)),$F14*$H14,0)+IF(AND(ISNUMBER($I14),ISNUMBER($K14)),$I14*$K14,0)+IF(ISNUMBER($M14),$M14,0))))</f>
        <v/>
      </c>
      <c r="O14" s="47" t="n">
        <v>0.35</v>
      </c>
      <c r="P14" s="49">
        <f>IF(OR($A14="",$N14="",$O14=""),"",IFERROR($N14/(1-$O14),""))</f>
        <v/>
      </c>
      <c r="Q14" s="45" t="n">
        <v>525</v>
      </c>
      <c r="R14" s="50">
        <f>IF($A14="","",IF(AND(ISNUMBER($N14),ISNUMBER($Q14),$Q14&gt;0),IFERROR(($Q14-$N14)/$Q14,""),""))</f>
        <v/>
      </c>
      <c r="S14" s="50">
        <f>IF($A14="","",IF(AND(ISNUMBER($R14),ISNUMBER($O14)),$R14-$O14,""))</f>
        <v/>
      </c>
      <c r="T14" s="30">
        <f>IF($A14="","",IF(OR($N14="",NOT(ISNUMBER($O14))),"Check inputs",IF($Q14="","Needs quote",IF(NOT(ISNUMBER($R14)),"Check inputs",IF($R14&gt;=$O14,"Meets target",IF($R14&gt;=$O14-Assumptions!$B$7,"Near target","Below target"))))))</f>
        <v/>
      </c>
      <c r="U14" s="19" t="inlineStr">
        <is>
          <t>Service</t>
        </is>
      </c>
      <c r="V14" s="19" t="inlineStr">
        <is>
          <t>Accepted</t>
        </is>
      </c>
    </row>
    <row r="15" ht="24" customHeight="1">
      <c r="A15" s="44" t="n">
        <v>46272</v>
      </c>
      <c r="B15" s="19" t="inlineStr">
        <is>
          <t>DEMO-26-009</t>
        </is>
      </c>
      <c r="C15" s="19" t="inlineStr">
        <is>
          <t>Imaginary Summit Cafe</t>
        </is>
      </c>
      <c r="D15" s="20" t="inlineStr">
        <is>
          <t>Demo gas furnace</t>
        </is>
      </c>
      <c r="E15" s="20" t="inlineStr">
        <is>
          <t>Replace variable-speed blower assembly</t>
        </is>
      </c>
      <c r="F15" s="21" t="n">
        <v>1</v>
      </c>
      <c r="G15" s="19" t="inlineStr">
        <is>
          <t>Each</t>
        </is>
      </c>
      <c r="H15" s="45" t="n">
        <v>980</v>
      </c>
      <c r="I15" s="23" t="n">
        <v>7</v>
      </c>
      <c r="J15" s="19" t="inlineStr">
        <is>
          <t>Avery Example</t>
        </is>
      </c>
      <c r="K15" s="46">
        <f>IF($A15="","",IFERROR(VLOOKUP($J15,Assumptions!$A$17:$B$22,2,FALSE),Assumptions!$B$4))</f>
        <v/>
      </c>
      <c r="L15" s="46">
        <f>IF($A15="","",IF(AND(ISNUMBER($I15),ISNUMBER($K15)),$I15*$K15,""))</f>
        <v/>
      </c>
      <c r="M15" s="45" t="n">
        <v>100</v>
      </c>
      <c r="N15" s="46">
        <f>IF($A15="","",IF(AND($F15="",$H15="",$I15="",$M15=""),"",IF(OR(AND($F15&lt;&gt;"",$H15=""),AND($F15="",$H15&lt;&gt;"")),"",IF(AND(ISNUMBER($F15),ISNUMBER($H15)),$F15*$H15,0)+IF(AND(ISNUMBER($I15),ISNUMBER($K15)),$I15*$K15,0)+IF(ISNUMBER($M15),$M15,0))))</f>
        <v/>
      </c>
      <c r="O15" s="47" t="n">
        <v>0.4</v>
      </c>
      <c r="P15" s="46">
        <f>IF(OR($A15="",$N15="",$O15=""),"",IFERROR($N15/(1-$O15),""))</f>
        <v/>
      </c>
      <c r="Q15" s="45" t="n">
        <v>2600</v>
      </c>
      <c r="R15" s="48">
        <f>IF($A15="","",IF(AND(ISNUMBER($N15),ISNUMBER($Q15),$Q15&gt;0),IFERROR(($Q15-$N15)/$Q15,""),""))</f>
        <v/>
      </c>
      <c r="S15" s="48">
        <f>IF($A15="","",IF(AND(ISNUMBER($R15),ISNUMBER($O15)),$R15-$O15,""))</f>
        <v/>
      </c>
      <c r="T15" s="27">
        <f>IF($A15="","",IF(OR($N15="",NOT(ISNUMBER($O15))),"Check inputs",IF($Q15="","Needs quote",IF(NOT(ISNUMBER($R15)),"Check inputs",IF($R15&gt;=$O15,"Meets target",IF($R15&gt;=$O15-Assumptions!$B$7,"Near target","Below target"))))))</f>
        <v/>
      </c>
      <c r="U15" s="19" t="inlineStr">
        <is>
          <t>Service</t>
        </is>
      </c>
      <c r="V15" s="19" t="inlineStr">
        <is>
          <t>Quoted</t>
        </is>
      </c>
    </row>
    <row r="16" ht="24" customHeight="1">
      <c r="A16" s="44" t="n">
        <v>46275</v>
      </c>
      <c r="B16" s="19" t="inlineStr">
        <is>
          <t>DEMO-26-010</t>
        </is>
      </c>
      <c r="C16" s="19" t="inlineStr">
        <is>
          <t>Example Meadow Offices</t>
        </is>
      </c>
      <c r="D16" s="20" t="inlineStr">
        <is>
          <t>Fictional condensing unit</t>
        </is>
      </c>
      <c r="E16" s="20" t="inlineStr">
        <is>
          <t>Replace insulated refrigeration line set</t>
        </is>
      </c>
      <c r="F16" s="21" t="n">
        <v>50</v>
      </c>
      <c r="G16" s="19" t="inlineStr">
        <is>
          <t>Ft</t>
        </is>
      </c>
      <c r="H16" s="45" t="n">
        <v>12</v>
      </c>
      <c r="I16" s="23" t="n">
        <v>8</v>
      </c>
      <c r="J16" s="19" t="inlineStr">
        <is>
          <t>Jordan Sample</t>
        </is>
      </c>
      <c r="K16" s="49">
        <f>IF($A16="","",IFERROR(VLOOKUP($J16,Assumptions!$A$17:$B$22,2,FALSE),Assumptions!$B$4))</f>
        <v/>
      </c>
      <c r="L16" s="49">
        <f>IF($A16="","",IF(AND(ISNUMBER($I16),ISNUMBER($K16)),$I16*$K16,""))</f>
        <v/>
      </c>
      <c r="M16" s="45" t="n">
        <v>220</v>
      </c>
      <c r="N16" s="49">
        <f>IF($A16="","",IF(AND($F16="",$H16="",$I16="",$M16=""),"",IF(OR(AND($F16&lt;&gt;"",$H16=""),AND($F16="",$H16&lt;&gt;"")),"",IF(AND(ISNUMBER($F16),ISNUMBER($H16)),$F16*$H16,0)+IF(AND(ISNUMBER($I16),ISNUMBER($K16)),$I16*$K16,0)+IF(ISNUMBER($M16),$M16,0))))</f>
        <v/>
      </c>
      <c r="O16" s="47" t="n">
        <v>0.42</v>
      </c>
      <c r="P16" s="49">
        <f>IF(OR($A16="",$N16="",$O16=""),"",IFERROR($N16/(1-$O16),""))</f>
        <v/>
      </c>
      <c r="Q16" s="45" t="n">
        <v>2850</v>
      </c>
      <c r="R16" s="50">
        <f>IF($A16="","",IF(AND(ISNUMBER($N16),ISNUMBER($Q16),$Q16&gt;0),IFERROR(($Q16-$N16)/$Q16,""),""))</f>
        <v/>
      </c>
      <c r="S16" s="50">
        <f>IF($A16="","",IF(AND(ISNUMBER($R16),ISNUMBER($O16)),$R16-$O16,""))</f>
        <v/>
      </c>
      <c r="T16" s="30">
        <f>IF($A16="","",IF(OR($N16="",NOT(ISNUMBER($O16))),"Check inputs",IF($Q16="","Needs quote",IF(NOT(ISNUMBER($R16)),"Check inputs",IF($R16&gt;=$O16,"Meets target",IF($R16&gt;=$O16-Assumptions!$B$7,"Near target","Below target"))))))</f>
        <v/>
      </c>
      <c r="U16" s="19" t="inlineStr">
        <is>
          <t>Install</t>
        </is>
      </c>
      <c r="V16" s="19" t="inlineStr">
        <is>
          <t>Quoted</t>
        </is>
      </c>
    </row>
    <row r="17" ht="24" customHeight="1">
      <c r="A17" s="44" t="n"/>
      <c r="B17" s="19" t="n"/>
      <c r="C17" s="19" t="n"/>
      <c r="D17" s="20" t="n"/>
      <c r="E17" s="20" t="n"/>
      <c r="F17" s="21" t="n"/>
      <c r="G17" s="19" t="n"/>
      <c r="H17" s="45" t="n"/>
      <c r="I17" s="23" t="n"/>
      <c r="J17" s="19" t="n"/>
      <c r="K17" s="46">
        <f>IF($A17="","",IFERROR(VLOOKUP($J17,Assumptions!$A$17:$B$22,2,FALSE),Assumptions!$B$4))</f>
        <v/>
      </c>
      <c r="L17" s="46">
        <f>IF($A17="","",IF(AND(ISNUMBER($I17),ISNUMBER($K17)),$I17*$K17,""))</f>
        <v/>
      </c>
      <c r="M17" s="45" t="n"/>
      <c r="N17" s="46">
        <f>IF($A17="","",IF(AND($F17="",$H17="",$I17="",$M17=""),"",IF(OR(AND($F17&lt;&gt;"",$H17=""),AND($F17="",$H17&lt;&gt;"")),"",IF(AND(ISNUMBER($F17),ISNUMBER($H17)),$F17*$H17,0)+IF(AND(ISNUMBER($I17),ISNUMBER($K17)),$I17*$K17,0)+IF(ISNUMBER($M17),$M17,0))))</f>
        <v/>
      </c>
      <c r="O17" s="47" t="n"/>
      <c r="P17" s="46">
        <f>IF(OR($A17="",$N17="",$O17=""),"",IFERROR($N17/(1-$O17),""))</f>
        <v/>
      </c>
      <c r="Q17" s="45" t="n"/>
      <c r="R17" s="48">
        <f>IF($A17="","",IF(AND(ISNUMBER($N17),ISNUMBER($Q17),$Q17&gt;0),IFERROR(($Q17-$N17)/$Q17,""),""))</f>
        <v/>
      </c>
      <c r="S17" s="48">
        <f>IF($A17="","",IF(AND(ISNUMBER($R17),ISNUMBER($O17)),$R17-$O17,""))</f>
        <v/>
      </c>
      <c r="T17" s="27">
        <f>IF($A17="","",IF(OR($N17="",NOT(ISNUMBER($O17))),"Check inputs",IF($Q17="","Needs quote",IF(NOT(ISNUMBER($R17)),"Check inputs",IF($R17&gt;=$O17,"Meets target",IF($R17&gt;=$O17-Assumptions!$B$7,"Near target","Below target"))))))</f>
        <v/>
      </c>
      <c r="U17" s="19" t="n"/>
      <c r="V17" s="19" t="n"/>
    </row>
    <row r="18" ht="24" customHeight="1">
      <c r="A18" s="44" t="n"/>
      <c r="B18" s="19" t="n"/>
      <c r="C18" s="19" t="n"/>
      <c r="D18" s="20" t="n"/>
      <c r="E18" s="20" t="n"/>
      <c r="F18" s="21" t="n"/>
      <c r="G18" s="19" t="n"/>
      <c r="H18" s="45" t="n"/>
      <c r="I18" s="23" t="n"/>
      <c r="J18" s="19" t="n"/>
      <c r="K18" s="49">
        <f>IF($A18="","",IFERROR(VLOOKUP($J18,Assumptions!$A$17:$B$22,2,FALSE),Assumptions!$B$4))</f>
        <v/>
      </c>
      <c r="L18" s="49">
        <f>IF($A18="","",IF(AND(ISNUMBER($I18),ISNUMBER($K18)),$I18*$K18,""))</f>
        <v/>
      </c>
      <c r="M18" s="45" t="n"/>
      <c r="N18" s="49">
        <f>IF($A18="","",IF(AND($F18="",$H18="",$I18="",$M18=""),"",IF(OR(AND($F18&lt;&gt;"",$H18=""),AND($F18="",$H18&lt;&gt;"")),"",IF(AND(ISNUMBER($F18),ISNUMBER($H18)),$F18*$H18,0)+IF(AND(ISNUMBER($I18),ISNUMBER($K18)),$I18*$K18,0)+IF(ISNUMBER($M18),$M18,0))))</f>
        <v/>
      </c>
      <c r="O18" s="47" t="n"/>
      <c r="P18" s="49">
        <f>IF(OR($A18="",$N18="",$O18=""),"",IFERROR($N18/(1-$O18),""))</f>
        <v/>
      </c>
      <c r="Q18" s="45" t="n"/>
      <c r="R18" s="50">
        <f>IF($A18="","",IF(AND(ISNUMBER($N18),ISNUMBER($Q18),$Q18&gt;0),IFERROR(($Q18-$N18)/$Q18,""),""))</f>
        <v/>
      </c>
      <c r="S18" s="50">
        <f>IF($A18="","",IF(AND(ISNUMBER($R18),ISNUMBER($O18)),$R18-$O18,""))</f>
        <v/>
      </c>
      <c r="T18" s="30">
        <f>IF($A18="","",IF(OR($N18="",NOT(ISNUMBER($O18))),"Check inputs",IF($Q18="","Needs quote",IF(NOT(ISNUMBER($R18)),"Check inputs",IF($R18&gt;=$O18,"Meets target",IF($R18&gt;=$O18-Assumptions!$B$7,"Near target","Below target"))))))</f>
        <v/>
      </c>
      <c r="U18" s="19" t="n"/>
      <c r="V18" s="19" t="n"/>
    </row>
    <row r="19" ht="24" customHeight="1">
      <c r="A19" s="44" t="n"/>
      <c r="B19" s="19" t="n"/>
      <c r="C19" s="19" t="n"/>
      <c r="D19" s="20" t="n"/>
      <c r="E19" s="20" t="n"/>
      <c r="F19" s="21" t="n"/>
      <c r="G19" s="19" t="n"/>
      <c r="H19" s="45" t="n"/>
      <c r="I19" s="23" t="n"/>
      <c r="J19" s="19" t="n"/>
      <c r="K19" s="46">
        <f>IF($A19="","",IFERROR(VLOOKUP($J19,Assumptions!$A$17:$B$22,2,FALSE),Assumptions!$B$4))</f>
        <v/>
      </c>
      <c r="L19" s="46">
        <f>IF($A19="","",IF(AND(ISNUMBER($I19),ISNUMBER($K19)),$I19*$K19,""))</f>
        <v/>
      </c>
      <c r="M19" s="45" t="n"/>
      <c r="N19" s="46">
        <f>IF($A19="","",IF(AND($F19="",$H19="",$I19="",$M19=""),"",IF(OR(AND($F19&lt;&gt;"",$H19=""),AND($F19="",$H19&lt;&gt;"")),"",IF(AND(ISNUMBER($F19),ISNUMBER($H19)),$F19*$H19,0)+IF(AND(ISNUMBER($I19),ISNUMBER($K19)),$I19*$K19,0)+IF(ISNUMBER($M19),$M19,0))))</f>
        <v/>
      </c>
      <c r="O19" s="47" t="n"/>
      <c r="P19" s="46">
        <f>IF(OR($A19="",$N19="",$O19=""),"",IFERROR($N19/(1-$O19),""))</f>
        <v/>
      </c>
      <c r="Q19" s="45" t="n"/>
      <c r="R19" s="48">
        <f>IF($A19="","",IF(AND(ISNUMBER($N19),ISNUMBER($Q19),$Q19&gt;0),IFERROR(($Q19-$N19)/$Q19,""),""))</f>
        <v/>
      </c>
      <c r="S19" s="48">
        <f>IF($A19="","",IF(AND(ISNUMBER($R19),ISNUMBER($O19)),$R19-$O19,""))</f>
        <v/>
      </c>
      <c r="T19" s="27">
        <f>IF($A19="","",IF(OR($N19="",NOT(ISNUMBER($O19))),"Check inputs",IF($Q19="","Needs quote",IF(NOT(ISNUMBER($R19)),"Check inputs",IF($R19&gt;=$O19,"Meets target",IF($R19&gt;=$O19-Assumptions!$B$7,"Near target","Below target"))))))</f>
        <v/>
      </c>
      <c r="U19" s="19" t="n"/>
      <c r="V19" s="19" t="n"/>
    </row>
    <row r="20" ht="24" customHeight="1">
      <c r="A20" s="44" t="n"/>
      <c r="B20" s="19" t="n"/>
      <c r="C20" s="19" t="n"/>
      <c r="D20" s="20" t="n"/>
      <c r="E20" s="20" t="n"/>
      <c r="F20" s="21" t="n"/>
      <c r="G20" s="19" t="n"/>
      <c r="H20" s="45" t="n"/>
      <c r="I20" s="23" t="n"/>
      <c r="J20" s="19" t="n"/>
      <c r="K20" s="49">
        <f>IF($A20="","",IFERROR(VLOOKUP($J20,Assumptions!$A$17:$B$22,2,FALSE),Assumptions!$B$4))</f>
        <v/>
      </c>
      <c r="L20" s="49">
        <f>IF($A20="","",IF(AND(ISNUMBER($I20),ISNUMBER($K20)),$I20*$K20,""))</f>
        <v/>
      </c>
      <c r="M20" s="45" t="n"/>
      <c r="N20" s="49">
        <f>IF($A20="","",IF(AND($F20="",$H20="",$I20="",$M20=""),"",IF(OR(AND($F20&lt;&gt;"",$H20=""),AND($F20="",$H20&lt;&gt;"")),"",IF(AND(ISNUMBER($F20),ISNUMBER($H20)),$F20*$H20,0)+IF(AND(ISNUMBER($I20),ISNUMBER($K20)),$I20*$K20,0)+IF(ISNUMBER($M20),$M20,0))))</f>
        <v/>
      </c>
      <c r="O20" s="47" t="n"/>
      <c r="P20" s="49">
        <f>IF(OR($A20="",$N20="",$O20=""),"",IFERROR($N20/(1-$O20),""))</f>
        <v/>
      </c>
      <c r="Q20" s="45" t="n"/>
      <c r="R20" s="50">
        <f>IF($A20="","",IF(AND(ISNUMBER($N20),ISNUMBER($Q20),$Q20&gt;0),IFERROR(($Q20-$N20)/$Q20,""),""))</f>
        <v/>
      </c>
      <c r="S20" s="50">
        <f>IF($A20="","",IF(AND(ISNUMBER($R20),ISNUMBER($O20)),$R20-$O20,""))</f>
        <v/>
      </c>
      <c r="T20" s="30">
        <f>IF($A20="","",IF(OR($N20="",NOT(ISNUMBER($O20))),"Check inputs",IF($Q20="","Needs quote",IF(NOT(ISNUMBER($R20)),"Check inputs",IF($R20&gt;=$O20,"Meets target",IF($R20&gt;=$O20-Assumptions!$B$7,"Near target","Below target"))))))</f>
        <v/>
      </c>
      <c r="U20" s="19" t="n"/>
      <c r="V20" s="19" t="n"/>
    </row>
    <row r="21" ht="24" customHeight="1">
      <c r="A21" s="44" t="n"/>
      <c r="B21" s="19" t="n"/>
      <c r="C21" s="19" t="n"/>
      <c r="D21" s="20" t="n"/>
      <c r="E21" s="20" t="n"/>
      <c r="F21" s="21" t="n"/>
      <c r="G21" s="19" t="n"/>
      <c r="H21" s="45" t="n"/>
      <c r="I21" s="23" t="n"/>
      <c r="J21" s="19" t="n"/>
      <c r="K21" s="46">
        <f>IF($A21="","",IFERROR(VLOOKUP($J21,Assumptions!$A$17:$B$22,2,FALSE),Assumptions!$B$4))</f>
        <v/>
      </c>
      <c r="L21" s="46">
        <f>IF($A21="","",IF(AND(ISNUMBER($I21),ISNUMBER($K21)),$I21*$K21,""))</f>
        <v/>
      </c>
      <c r="M21" s="45" t="n"/>
      <c r="N21" s="46">
        <f>IF($A21="","",IF(AND($F21="",$H21="",$I21="",$M21=""),"",IF(OR(AND($F21&lt;&gt;"",$H21=""),AND($F21="",$H21&lt;&gt;"")),"",IF(AND(ISNUMBER($F21),ISNUMBER($H21)),$F21*$H21,0)+IF(AND(ISNUMBER($I21),ISNUMBER($K21)),$I21*$K21,0)+IF(ISNUMBER($M21),$M21,0))))</f>
        <v/>
      </c>
      <c r="O21" s="47" t="n"/>
      <c r="P21" s="46">
        <f>IF(OR($A21="",$N21="",$O21=""),"",IFERROR($N21/(1-$O21),""))</f>
        <v/>
      </c>
      <c r="Q21" s="45" t="n"/>
      <c r="R21" s="48">
        <f>IF($A21="","",IF(AND(ISNUMBER($N21),ISNUMBER($Q21),$Q21&gt;0),IFERROR(($Q21-$N21)/$Q21,""),""))</f>
        <v/>
      </c>
      <c r="S21" s="48">
        <f>IF($A21="","",IF(AND(ISNUMBER($R21),ISNUMBER($O21)),$R21-$O21,""))</f>
        <v/>
      </c>
      <c r="T21" s="27">
        <f>IF($A21="","",IF(OR($N21="",NOT(ISNUMBER($O21))),"Check inputs",IF($Q21="","Needs quote",IF(NOT(ISNUMBER($R21)),"Check inputs",IF($R21&gt;=$O21,"Meets target",IF($R21&gt;=$O21-Assumptions!$B$7,"Near target","Below target"))))))</f>
        <v/>
      </c>
      <c r="U21" s="19" t="n"/>
      <c r="V21" s="19" t="n"/>
    </row>
    <row r="22" ht="24" customHeight="1">
      <c r="A22" s="44" t="n"/>
      <c r="B22" s="19" t="n"/>
      <c r="C22" s="19" t="n"/>
      <c r="D22" s="20" t="n"/>
      <c r="E22" s="20" t="n"/>
      <c r="F22" s="21" t="n"/>
      <c r="G22" s="19" t="n"/>
      <c r="H22" s="45" t="n"/>
      <c r="I22" s="23" t="n"/>
      <c r="J22" s="19" t="n"/>
      <c r="K22" s="49">
        <f>IF($A22="","",IFERROR(VLOOKUP($J22,Assumptions!$A$17:$B$22,2,FALSE),Assumptions!$B$4))</f>
        <v/>
      </c>
      <c r="L22" s="49">
        <f>IF($A22="","",IF(AND(ISNUMBER($I22),ISNUMBER($K22)),$I22*$K22,""))</f>
        <v/>
      </c>
      <c r="M22" s="45" t="n"/>
      <c r="N22" s="49">
        <f>IF($A22="","",IF(AND($F22="",$H22="",$I22="",$M22=""),"",IF(OR(AND($F22&lt;&gt;"",$H22=""),AND($F22="",$H22&lt;&gt;"")),"",IF(AND(ISNUMBER($F22),ISNUMBER($H22)),$F22*$H22,0)+IF(AND(ISNUMBER($I22),ISNUMBER($K22)),$I22*$K22,0)+IF(ISNUMBER($M22),$M22,0))))</f>
        <v/>
      </c>
      <c r="O22" s="47" t="n"/>
      <c r="P22" s="49">
        <f>IF(OR($A22="",$N22="",$O22=""),"",IFERROR($N22/(1-$O22),""))</f>
        <v/>
      </c>
      <c r="Q22" s="45" t="n"/>
      <c r="R22" s="50">
        <f>IF($A22="","",IF(AND(ISNUMBER($N22),ISNUMBER($Q22),$Q22&gt;0),IFERROR(($Q22-$N22)/$Q22,""),""))</f>
        <v/>
      </c>
      <c r="S22" s="50">
        <f>IF($A22="","",IF(AND(ISNUMBER($R22),ISNUMBER($O22)),$R22-$O22,""))</f>
        <v/>
      </c>
      <c r="T22" s="30">
        <f>IF($A22="","",IF(OR($N22="",NOT(ISNUMBER($O22))),"Check inputs",IF($Q22="","Needs quote",IF(NOT(ISNUMBER($R22)),"Check inputs",IF($R22&gt;=$O22,"Meets target",IF($R22&gt;=$O22-Assumptions!$B$7,"Near target","Below target"))))))</f>
        <v/>
      </c>
      <c r="U22" s="19" t="n"/>
      <c r="V22" s="19" t="n"/>
    </row>
    <row r="23" ht="24" customHeight="1">
      <c r="A23" s="44" t="n"/>
      <c r="B23" s="19" t="n"/>
      <c r="C23" s="19" t="n"/>
      <c r="D23" s="20" t="n"/>
      <c r="E23" s="20" t="n"/>
      <c r="F23" s="21" t="n"/>
      <c r="G23" s="19" t="n"/>
      <c r="H23" s="45" t="n"/>
      <c r="I23" s="23" t="n"/>
      <c r="J23" s="19" t="n"/>
      <c r="K23" s="46">
        <f>IF($A23="","",IFERROR(VLOOKUP($J23,Assumptions!$A$17:$B$22,2,FALSE),Assumptions!$B$4))</f>
        <v/>
      </c>
      <c r="L23" s="46">
        <f>IF($A23="","",IF(AND(ISNUMBER($I23),ISNUMBER($K23)),$I23*$K23,""))</f>
        <v/>
      </c>
      <c r="M23" s="45" t="n"/>
      <c r="N23" s="46">
        <f>IF($A23="","",IF(AND($F23="",$H23="",$I23="",$M23=""),"",IF(OR(AND($F23&lt;&gt;"",$H23=""),AND($F23="",$H23&lt;&gt;"")),"",IF(AND(ISNUMBER($F23),ISNUMBER($H23)),$F23*$H23,0)+IF(AND(ISNUMBER($I23),ISNUMBER($K23)),$I23*$K23,0)+IF(ISNUMBER($M23),$M23,0))))</f>
        <v/>
      </c>
      <c r="O23" s="47" t="n"/>
      <c r="P23" s="46">
        <f>IF(OR($A23="",$N23="",$O23=""),"",IFERROR($N23/(1-$O23),""))</f>
        <v/>
      </c>
      <c r="Q23" s="45" t="n"/>
      <c r="R23" s="48">
        <f>IF($A23="","",IF(AND(ISNUMBER($N23),ISNUMBER($Q23),$Q23&gt;0),IFERROR(($Q23-$N23)/$Q23,""),""))</f>
        <v/>
      </c>
      <c r="S23" s="48">
        <f>IF($A23="","",IF(AND(ISNUMBER($R23),ISNUMBER($O23)),$R23-$O23,""))</f>
        <v/>
      </c>
      <c r="T23" s="27">
        <f>IF($A23="","",IF(OR($N23="",NOT(ISNUMBER($O23))),"Check inputs",IF($Q23="","Needs quote",IF(NOT(ISNUMBER($R23)),"Check inputs",IF($R23&gt;=$O23,"Meets target",IF($R23&gt;=$O23-Assumptions!$B$7,"Near target","Below target"))))))</f>
        <v/>
      </c>
      <c r="U23" s="19" t="n"/>
      <c r="V23" s="19" t="n"/>
    </row>
    <row r="24" ht="24" customHeight="1">
      <c r="A24" s="44" t="n"/>
      <c r="B24" s="19" t="n"/>
      <c r="C24" s="19" t="n"/>
      <c r="D24" s="20" t="n"/>
      <c r="E24" s="20" t="n"/>
      <c r="F24" s="21" t="n"/>
      <c r="G24" s="19" t="n"/>
      <c r="H24" s="45" t="n"/>
      <c r="I24" s="23" t="n"/>
      <c r="J24" s="19" t="n"/>
      <c r="K24" s="49">
        <f>IF($A24="","",IFERROR(VLOOKUP($J24,Assumptions!$A$17:$B$22,2,FALSE),Assumptions!$B$4))</f>
        <v/>
      </c>
      <c r="L24" s="49">
        <f>IF($A24="","",IF(AND(ISNUMBER($I24),ISNUMBER($K24)),$I24*$K24,""))</f>
        <v/>
      </c>
      <c r="M24" s="45" t="n"/>
      <c r="N24" s="49">
        <f>IF($A24="","",IF(AND($F24="",$H24="",$I24="",$M24=""),"",IF(OR(AND($F24&lt;&gt;"",$H24=""),AND($F24="",$H24&lt;&gt;"")),"",IF(AND(ISNUMBER($F24),ISNUMBER($H24)),$F24*$H24,0)+IF(AND(ISNUMBER($I24),ISNUMBER($K24)),$I24*$K24,0)+IF(ISNUMBER($M24),$M24,0))))</f>
        <v/>
      </c>
      <c r="O24" s="47" t="n"/>
      <c r="P24" s="49">
        <f>IF(OR($A24="",$N24="",$O24=""),"",IFERROR($N24/(1-$O24),""))</f>
        <v/>
      </c>
      <c r="Q24" s="45" t="n"/>
      <c r="R24" s="50">
        <f>IF($A24="","",IF(AND(ISNUMBER($N24),ISNUMBER($Q24),$Q24&gt;0),IFERROR(($Q24-$N24)/$Q24,""),""))</f>
        <v/>
      </c>
      <c r="S24" s="50">
        <f>IF($A24="","",IF(AND(ISNUMBER($R24),ISNUMBER($O24)),$R24-$O24,""))</f>
        <v/>
      </c>
      <c r="T24" s="30">
        <f>IF($A24="","",IF(OR($N24="",NOT(ISNUMBER($O24))),"Check inputs",IF($Q24="","Needs quote",IF(NOT(ISNUMBER($R24)),"Check inputs",IF($R24&gt;=$O24,"Meets target",IF($R24&gt;=$O24-Assumptions!$B$7,"Near target","Below target"))))))</f>
        <v/>
      </c>
      <c r="U24" s="19" t="n"/>
      <c r="V24" s="19" t="n"/>
    </row>
    <row r="25" ht="24" customHeight="1">
      <c r="A25" s="44" t="n"/>
      <c r="B25" s="19" t="n"/>
      <c r="C25" s="19" t="n"/>
      <c r="D25" s="20" t="n"/>
      <c r="E25" s="20" t="n"/>
      <c r="F25" s="21" t="n"/>
      <c r="G25" s="19" t="n"/>
      <c r="H25" s="45" t="n"/>
      <c r="I25" s="23" t="n"/>
      <c r="J25" s="19" t="n"/>
      <c r="K25" s="46">
        <f>IF($A25="","",IFERROR(VLOOKUP($J25,Assumptions!$A$17:$B$22,2,FALSE),Assumptions!$B$4))</f>
        <v/>
      </c>
      <c r="L25" s="46">
        <f>IF($A25="","",IF(AND(ISNUMBER($I25),ISNUMBER($K25)),$I25*$K25,""))</f>
        <v/>
      </c>
      <c r="M25" s="45" t="n"/>
      <c r="N25" s="46">
        <f>IF($A25="","",IF(AND($F25="",$H25="",$I25="",$M25=""),"",IF(OR(AND($F25&lt;&gt;"",$H25=""),AND($F25="",$H25&lt;&gt;"")),"",IF(AND(ISNUMBER($F25),ISNUMBER($H25)),$F25*$H25,0)+IF(AND(ISNUMBER($I25),ISNUMBER($K25)),$I25*$K25,0)+IF(ISNUMBER($M25),$M25,0))))</f>
        <v/>
      </c>
      <c r="O25" s="47" t="n"/>
      <c r="P25" s="46">
        <f>IF(OR($A25="",$N25="",$O25=""),"",IFERROR($N25/(1-$O25),""))</f>
        <v/>
      </c>
      <c r="Q25" s="45" t="n"/>
      <c r="R25" s="48">
        <f>IF($A25="","",IF(AND(ISNUMBER($N25),ISNUMBER($Q25),$Q25&gt;0),IFERROR(($Q25-$N25)/$Q25,""),""))</f>
        <v/>
      </c>
      <c r="S25" s="48">
        <f>IF($A25="","",IF(AND(ISNUMBER($R25),ISNUMBER($O25)),$R25-$O25,""))</f>
        <v/>
      </c>
      <c r="T25" s="27">
        <f>IF($A25="","",IF(OR($N25="",NOT(ISNUMBER($O25))),"Check inputs",IF($Q25="","Needs quote",IF(NOT(ISNUMBER($R25)),"Check inputs",IF($R25&gt;=$O25,"Meets target",IF($R25&gt;=$O25-Assumptions!$B$7,"Near target","Below target"))))))</f>
        <v/>
      </c>
      <c r="U25" s="19" t="n"/>
      <c r="V25" s="19" t="n"/>
    </row>
    <row r="26" ht="24" customHeight="1">
      <c r="A26" s="44" t="n"/>
      <c r="B26" s="19" t="n"/>
      <c r="C26" s="19" t="n"/>
      <c r="D26" s="20" t="n"/>
      <c r="E26" s="20" t="n"/>
      <c r="F26" s="21" t="n"/>
      <c r="G26" s="19" t="n"/>
      <c r="H26" s="45" t="n"/>
      <c r="I26" s="23" t="n"/>
      <c r="J26" s="19" t="n"/>
      <c r="K26" s="49">
        <f>IF($A26="","",IFERROR(VLOOKUP($J26,Assumptions!$A$17:$B$22,2,FALSE),Assumptions!$B$4))</f>
        <v/>
      </c>
      <c r="L26" s="49">
        <f>IF($A26="","",IF(AND(ISNUMBER($I26),ISNUMBER($K26)),$I26*$K26,""))</f>
        <v/>
      </c>
      <c r="M26" s="45" t="n"/>
      <c r="N26" s="49">
        <f>IF($A26="","",IF(AND($F26="",$H26="",$I26="",$M26=""),"",IF(OR(AND($F26&lt;&gt;"",$H26=""),AND($F26="",$H26&lt;&gt;"")),"",IF(AND(ISNUMBER($F26),ISNUMBER($H26)),$F26*$H26,0)+IF(AND(ISNUMBER($I26),ISNUMBER($K26)),$I26*$K26,0)+IF(ISNUMBER($M26),$M26,0))))</f>
        <v/>
      </c>
      <c r="O26" s="47" t="n"/>
      <c r="P26" s="49">
        <f>IF(OR($A26="",$N26="",$O26=""),"",IFERROR($N26/(1-$O26),""))</f>
        <v/>
      </c>
      <c r="Q26" s="45" t="n"/>
      <c r="R26" s="50">
        <f>IF($A26="","",IF(AND(ISNUMBER($N26),ISNUMBER($Q26),$Q26&gt;0),IFERROR(($Q26-$N26)/$Q26,""),""))</f>
        <v/>
      </c>
      <c r="S26" s="50">
        <f>IF($A26="","",IF(AND(ISNUMBER($R26),ISNUMBER($O26)),$R26-$O26,""))</f>
        <v/>
      </c>
      <c r="T26" s="30">
        <f>IF($A26="","",IF(OR($N26="",NOT(ISNUMBER($O26))),"Check inputs",IF($Q26="","Needs quote",IF(NOT(ISNUMBER($R26)),"Check inputs",IF($R26&gt;=$O26,"Meets target",IF($R26&gt;=$O26-Assumptions!$B$7,"Near target","Below target"))))))</f>
        <v/>
      </c>
      <c r="U26" s="19" t="n"/>
      <c r="V26" s="19" t="n"/>
    </row>
    <row r="27" ht="24" customHeight="1">
      <c r="A27" s="44" t="n"/>
      <c r="B27" s="19" t="n"/>
      <c r="C27" s="19" t="n"/>
      <c r="D27" s="20" t="n"/>
      <c r="E27" s="20" t="n"/>
      <c r="F27" s="21" t="n"/>
      <c r="G27" s="19" t="n"/>
      <c r="H27" s="45" t="n"/>
      <c r="I27" s="23" t="n"/>
      <c r="J27" s="19" t="n"/>
      <c r="K27" s="46">
        <f>IF($A27="","",IFERROR(VLOOKUP($J27,Assumptions!$A$17:$B$22,2,FALSE),Assumptions!$B$4))</f>
        <v/>
      </c>
      <c r="L27" s="46">
        <f>IF($A27="","",IF(AND(ISNUMBER($I27),ISNUMBER($K27)),$I27*$K27,""))</f>
        <v/>
      </c>
      <c r="M27" s="45" t="n"/>
      <c r="N27" s="46">
        <f>IF($A27="","",IF(AND($F27="",$H27="",$I27="",$M27=""),"",IF(OR(AND($F27&lt;&gt;"",$H27=""),AND($F27="",$H27&lt;&gt;"")),"",IF(AND(ISNUMBER($F27),ISNUMBER($H27)),$F27*$H27,0)+IF(AND(ISNUMBER($I27),ISNUMBER($K27)),$I27*$K27,0)+IF(ISNUMBER($M27),$M27,0))))</f>
        <v/>
      </c>
      <c r="O27" s="47" t="n"/>
      <c r="P27" s="46">
        <f>IF(OR($A27="",$N27="",$O27=""),"",IFERROR($N27/(1-$O27),""))</f>
        <v/>
      </c>
      <c r="Q27" s="45" t="n"/>
      <c r="R27" s="48">
        <f>IF($A27="","",IF(AND(ISNUMBER($N27),ISNUMBER($Q27),$Q27&gt;0),IFERROR(($Q27-$N27)/$Q27,""),""))</f>
        <v/>
      </c>
      <c r="S27" s="48">
        <f>IF($A27="","",IF(AND(ISNUMBER($R27),ISNUMBER($O27)),$R27-$O27,""))</f>
        <v/>
      </c>
      <c r="T27" s="27">
        <f>IF($A27="","",IF(OR($N27="",NOT(ISNUMBER($O27))),"Check inputs",IF($Q27="","Needs quote",IF(NOT(ISNUMBER($R27)),"Check inputs",IF($R27&gt;=$O27,"Meets target",IF($R27&gt;=$O27-Assumptions!$B$7,"Near target","Below target"))))))</f>
        <v/>
      </c>
      <c r="U27" s="19" t="n"/>
      <c r="V27" s="19" t="n"/>
    </row>
    <row r="28" ht="24" customHeight="1">
      <c r="A28" s="44" t="n"/>
      <c r="B28" s="19" t="n"/>
      <c r="C28" s="19" t="n"/>
      <c r="D28" s="20" t="n"/>
      <c r="E28" s="20" t="n"/>
      <c r="F28" s="21" t="n"/>
      <c r="G28" s="19" t="n"/>
      <c r="H28" s="45" t="n"/>
      <c r="I28" s="23" t="n"/>
      <c r="J28" s="19" t="n"/>
      <c r="K28" s="49">
        <f>IF($A28="","",IFERROR(VLOOKUP($J28,Assumptions!$A$17:$B$22,2,FALSE),Assumptions!$B$4))</f>
        <v/>
      </c>
      <c r="L28" s="49">
        <f>IF($A28="","",IF(AND(ISNUMBER($I28),ISNUMBER($K28)),$I28*$K28,""))</f>
        <v/>
      </c>
      <c r="M28" s="45" t="n"/>
      <c r="N28" s="49">
        <f>IF($A28="","",IF(AND($F28="",$H28="",$I28="",$M28=""),"",IF(OR(AND($F28&lt;&gt;"",$H28=""),AND($F28="",$H28&lt;&gt;"")),"",IF(AND(ISNUMBER($F28),ISNUMBER($H28)),$F28*$H28,0)+IF(AND(ISNUMBER($I28),ISNUMBER($K28)),$I28*$K28,0)+IF(ISNUMBER($M28),$M28,0))))</f>
        <v/>
      </c>
      <c r="O28" s="47" t="n"/>
      <c r="P28" s="49">
        <f>IF(OR($A28="",$N28="",$O28=""),"",IFERROR($N28/(1-$O28),""))</f>
        <v/>
      </c>
      <c r="Q28" s="45" t="n"/>
      <c r="R28" s="50">
        <f>IF($A28="","",IF(AND(ISNUMBER($N28),ISNUMBER($Q28),$Q28&gt;0),IFERROR(($Q28-$N28)/$Q28,""),""))</f>
        <v/>
      </c>
      <c r="S28" s="50">
        <f>IF($A28="","",IF(AND(ISNUMBER($R28),ISNUMBER($O28)),$R28-$O28,""))</f>
        <v/>
      </c>
      <c r="T28" s="30">
        <f>IF($A28="","",IF(OR($N28="",NOT(ISNUMBER($O28))),"Check inputs",IF($Q28="","Needs quote",IF(NOT(ISNUMBER($R28)),"Check inputs",IF($R28&gt;=$O28,"Meets target",IF($R28&gt;=$O28-Assumptions!$B$7,"Near target","Below target"))))))</f>
        <v/>
      </c>
      <c r="U28" s="19" t="n"/>
      <c r="V28" s="19" t="n"/>
    </row>
    <row r="29" ht="24" customHeight="1">
      <c r="A29" s="44" t="n"/>
      <c r="B29" s="19" t="n"/>
      <c r="C29" s="19" t="n"/>
      <c r="D29" s="20" t="n"/>
      <c r="E29" s="20" t="n"/>
      <c r="F29" s="21" t="n"/>
      <c r="G29" s="19" t="n"/>
      <c r="H29" s="45" t="n"/>
      <c r="I29" s="23" t="n"/>
      <c r="J29" s="19" t="n"/>
      <c r="K29" s="46">
        <f>IF($A29="","",IFERROR(VLOOKUP($J29,Assumptions!$A$17:$B$22,2,FALSE),Assumptions!$B$4))</f>
        <v/>
      </c>
      <c r="L29" s="46">
        <f>IF($A29="","",IF(AND(ISNUMBER($I29),ISNUMBER($K29)),$I29*$K29,""))</f>
        <v/>
      </c>
      <c r="M29" s="45" t="n"/>
      <c r="N29" s="46">
        <f>IF($A29="","",IF(AND($F29="",$H29="",$I29="",$M29=""),"",IF(OR(AND($F29&lt;&gt;"",$H29=""),AND($F29="",$H29&lt;&gt;"")),"",IF(AND(ISNUMBER($F29),ISNUMBER($H29)),$F29*$H29,0)+IF(AND(ISNUMBER($I29),ISNUMBER($K29)),$I29*$K29,0)+IF(ISNUMBER($M29),$M29,0))))</f>
        <v/>
      </c>
      <c r="O29" s="47" t="n"/>
      <c r="P29" s="46">
        <f>IF(OR($A29="",$N29="",$O29=""),"",IFERROR($N29/(1-$O29),""))</f>
        <v/>
      </c>
      <c r="Q29" s="45" t="n"/>
      <c r="R29" s="48">
        <f>IF($A29="","",IF(AND(ISNUMBER($N29),ISNUMBER($Q29),$Q29&gt;0),IFERROR(($Q29-$N29)/$Q29,""),""))</f>
        <v/>
      </c>
      <c r="S29" s="48">
        <f>IF($A29="","",IF(AND(ISNUMBER($R29),ISNUMBER($O29)),$R29-$O29,""))</f>
        <v/>
      </c>
      <c r="T29" s="27">
        <f>IF($A29="","",IF(OR($N29="",NOT(ISNUMBER($O29))),"Check inputs",IF($Q29="","Needs quote",IF(NOT(ISNUMBER($R29)),"Check inputs",IF($R29&gt;=$O29,"Meets target",IF($R29&gt;=$O29-Assumptions!$B$7,"Near target","Below target"))))))</f>
        <v/>
      </c>
      <c r="U29" s="19" t="n"/>
      <c r="V29" s="19" t="n"/>
    </row>
    <row r="30" ht="24" customHeight="1">
      <c r="A30" s="44" t="n"/>
      <c r="B30" s="19" t="n"/>
      <c r="C30" s="19" t="n"/>
      <c r="D30" s="20" t="n"/>
      <c r="E30" s="20" t="n"/>
      <c r="F30" s="21" t="n"/>
      <c r="G30" s="19" t="n"/>
      <c r="H30" s="45" t="n"/>
      <c r="I30" s="23" t="n"/>
      <c r="J30" s="19" t="n"/>
      <c r="K30" s="49">
        <f>IF($A30="","",IFERROR(VLOOKUP($J30,Assumptions!$A$17:$B$22,2,FALSE),Assumptions!$B$4))</f>
        <v/>
      </c>
      <c r="L30" s="49">
        <f>IF($A30="","",IF(AND(ISNUMBER($I30),ISNUMBER($K30)),$I30*$K30,""))</f>
        <v/>
      </c>
      <c r="M30" s="45" t="n"/>
      <c r="N30" s="49">
        <f>IF($A30="","",IF(AND($F30="",$H30="",$I30="",$M30=""),"",IF(OR(AND($F30&lt;&gt;"",$H30=""),AND($F30="",$H30&lt;&gt;"")),"",IF(AND(ISNUMBER($F30),ISNUMBER($H30)),$F30*$H30,0)+IF(AND(ISNUMBER($I30),ISNUMBER($K30)),$I30*$K30,0)+IF(ISNUMBER($M30),$M30,0))))</f>
        <v/>
      </c>
      <c r="O30" s="47" t="n"/>
      <c r="P30" s="49">
        <f>IF(OR($A30="",$N30="",$O30=""),"",IFERROR($N30/(1-$O30),""))</f>
        <v/>
      </c>
      <c r="Q30" s="45" t="n"/>
      <c r="R30" s="50">
        <f>IF($A30="","",IF(AND(ISNUMBER($N30),ISNUMBER($Q30),$Q30&gt;0),IFERROR(($Q30-$N30)/$Q30,""),""))</f>
        <v/>
      </c>
      <c r="S30" s="50">
        <f>IF($A30="","",IF(AND(ISNUMBER($R30),ISNUMBER($O30)),$R30-$O30,""))</f>
        <v/>
      </c>
      <c r="T30" s="30">
        <f>IF($A30="","",IF(OR($N30="",NOT(ISNUMBER($O30))),"Check inputs",IF($Q30="","Needs quote",IF(NOT(ISNUMBER($R30)),"Check inputs",IF($R30&gt;=$O30,"Meets target",IF($R30&gt;=$O30-Assumptions!$B$7,"Near target","Below target"))))))</f>
        <v/>
      </c>
      <c r="U30" s="19" t="n"/>
      <c r="V30" s="19" t="n"/>
    </row>
    <row r="31" ht="24" customHeight="1">
      <c r="A31" s="44" t="n"/>
      <c r="B31" s="19" t="n"/>
      <c r="C31" s="19" t="n"/>
      <c r="D31" s="20" t="n"/>
      <c r="E31" s="20" t="n"/>
      <c r="F31" s="21" t="n"/>
      <c r="G31" s="19" t="n"/>
      <c r="H31" s="45" t="n"/>
      <c r="I31" s="23" t="n"/>
      <c r="J31" s="19" t="n"/>
      <c r="K31" s="46">
        <f>IF($A31="","",IFERROR(VLOOKUP($J31,Assumptions!$A$17:$B$22,2,FALSE),Assumptions!$B$4))</f>
        <v/>
      </c>
      <c r="L31" s="46">
        <f>IF($A31="","",IF(AND(ISNUMBER($I31),ISNUMBER($K31)),$I31*$K31,""))</f>
        <v/>
      </c>
      <c r="M31" s="45" t="n"/>
      <c r="N31" s="46">
        <f>IF($A31="","",IF(AND($F31="",$H31="",$I31="",$M31=""),"",IF(OR(AND($F31&lt;&gt;"",$H31=""),AND($F31="",$H31&lt;&gt;"")),"",IF(AND(ISNUMBER($F31),ISNUMBER($H31)),$F31*$H31,0)+IF(AND(ISNUMBER($I31),ISNUMBER($K31)),$I31*$K31,0)+IF(ISNUMBER($M31),$M31,0))))</f>
        <v/>
      </c>
      <c r="O31" s="47" t="n"/>
      <c r="P31" s="46">
        <f>IF(OR($A31="",$N31="",$O31=""),"",IFERROR($N31/(1-$O31),""))</f>
        <v/>
      </c>
      <c r="Q31" s="45" t="n"/>
      <c r="R31" s="48">
        <f>IF($A31="","",IF(AND(ISNUMBER($N31),ISNUMBER($Q31),$Q31&gt;0),IFERROR(($Q31-$N31)/$Q31,""),""))</f>
        <v/>
      </c>
      <c r="S31" s="48">
        <f>IF($A31="","",IF(AND(ISNUMBER($R31),ISNUMBER($O31)),$R31-$O31,""))</f>
        <v/>
      </c>
      <c r="T31" s="27">
        <f>IF($A31="","",IF(OR($N31="",NOT(ISNUMBER($O31))),"Check inputs",IF($Q31="","Needs quote",IF(NOT(ISNUMBER($R31)),"Check inputs",IF($R31&gt;=$O31,"Meets target",IF($R31&gt;=$O31-Assumptions!$B$7,"Near target","Below target"))))))</f>
        <v/>
      </c>
      <c r="U31" s="19" t="n"/>
      <c r="V31" s="19" t="n"/>
    </row>
    <row r="32" ht="24" customHeight="1">
      <c r="A32" s="44" t="n"/>
      <c r="B32" s="19" t="n"/>
      <c r="C32" s="19" t="n"/>
      <c r="D32" s="20" t="n"/>
      <c r="E32" s="20" t="n"/>
      <c r="F32" s="21" t="n"/>
      <c r="G32" s="19" t="n"/>
      <c r="H32" s="45" t="n"/>
      <c r="I32" s="23" t="n"/>
      <c r="J32" s="19" t="n"/>
      <c r="K32" s="49">
        <f>IF($A32="","",IFERROR(VLOOKUP($J32,Assumptions!$A$17:$B$22,2,FALSE),Assumptions!$B$4))</f>
        <v/>
      </c>
      <c r="L32" s="49">
        <f>IF($A32="","",IF(AND(ISNUMBER($I32),ISNUMBER($K32)),$I32*$K32,""))</f>
        <v/>
      </c>
      <c r="M32" s="45" t="n"/>
      <c r="N32" s="49">
        <f>IF($A32="","",IF(AND($F32="",$H32="",$I32="",$M32=""),"",IF(OR(AND($F32&lt;&gt;"",$H32=""),AND($F32="",$H32&lt;&gt;"")),"",IF(AND(ISNUMBER($F32),ISNUMBER($H32)),$F32*$H32,0)+IF(AND(ISNUMBER($I32),ISNUMBER($K32)),$I32*$K32,0)+IF(ISNUMBER($M32),$M32,0))))</f>
        <v/>
      </c>
      <c r="O32" s="47" t="n"/>
      <c r="P32" s="49">
        <f>IF(OR($A32="",$N32="",$O32=""),"",IFERROR($N32/(1-$O32),""))</f>
        <v/>
      </c>
      <c r="Q32" s="45" t="n"/>
      <c r="R32" s="50">
        <f>IF($A32="","",IF(AND(ISNUMBER($N32),ISNUMBER($Q32),$Q32&gt;0),IFERROR(($Q32-$N32)/$Q32,""),""))</f>
        <v/>
      </c>
      <c r="S32" s="50">
        <f>IF($A32="","",IF(AND(ISNUMBER($R32),ISNUMBER($O32)),$R32-$O32,""))</f>
        <v/>
      </c>
      <c r="T32" s="30">
        <f>IF($A32="","",IF(OR($N32="",NOT(ISNUMBER($O32))),"Check inputs",IF($Q32="","Needs quote",IF(NOT(ISNUMBER($R32)),"Check inputs",IF($R32&gt;=$O32,"Meets target",IF($R32&gt;=$O32-Assumptions!$B$7,"Near target","Below target"))))))</f>
        <v/>
      </c>
      <c r="U32" s="19" t="n"/>
      <c r="V32" s="19" t="n"/>
    </row>
    <row r="33" ht="24" customHeight="1">
      <c r="A33" s="44" t="n"/>
      <c r="B33" s="19" t="n"/>
      <c r="C33" s="19" t="n"/>
      <c r="D33" s="20" t="n"/>
      <c r="E33" s="20" t="n"/>
      <c r="F33" s="21" t="n"/>
      <c r="G33" s="19" t="n"/>
      <c r="H33" s="45" t="n"/>
      <c r="I33" s="23" t="n"/>
      <c r="J33" s="19" t="n"/>
      <c r="K33" s="46">
        <f>IF($A33="","",IFERROR(VLOOKUP($J33,Assumptions!$A$17:$B$22,2,FALSE),Assumptions!$B$4))</f>
        <v/>
      </c>
      <c r="L33" s="46">
        <f>IF($A33="","",IF(AND(ISNUMBER($I33),ISNUMBER($K33)),$I33*$K33,""))</f>
        <v/>
      </c>
      <c r="M33" s="45" t="n"/>
      <c r="N33" s="46">
        <f>IF($A33="","",IF(AND($F33="",$H33="",$I33="",$M33=""),"",IF(OR(AND($F33&lt;&gt;"",$H33=""),AND($F33="",$H33&lt;&gt;"")),"",IF(AND(ISNUMBER($F33),ISNUMBER($H33)),$F33*$H33,0)+IF(AND(ISNUMBER($I33),ISNUMBER($K33)),$I33*$K33,0)+IF(ISNUMBER($M33),$M33,0))))</f>
        <v/>
      </c>
      <c r="O33" s="47" t="n"/>
      <c r="P33" s="46">
        <f>IF(OR($A33="",$N33="",$O33=""),"",IFERROR($N33/(1-$O33),""))</f>
        <v/>
      </c>
      <c r="Q33" s="45" t="n"/>
      <c r="R33" s="48">
        <f>IF($A33="","",IF(AND(ISNUMBER($N33),ISNUMBER($Q33),$Q33&gt;0),IFERROR(($Q33-$N33)/$Q33,""),""))</f>
        <v/>
      </c>
      <c r="S33" s="48">
        <f>IF($A33="","",IF(AND(ISNUMBER($R33),ISNUMBER($O33)),$R33-$O33,""))</f>
        <v/>
      </c>
      <c r="T33" s="27">
        <f>IF($A33="","",IF(OR($N33="",NOT(ISNUMBER($O33))),"Check inputs",IF($Q33="","Needs quote",IF(NOT(ISNUMBER($R33)),"Check inputs",IF($R33&gt;=$O33,"Meets target",IF($R33&gt;=$O33-Assumptions!$B$7,"Near target","Below target"))))))</f>
        <v/>
      </c>
      <c r="U33" s="19" t="n"/>
      <c r="V33" s="19" t="n"/>
    </row>
    <row r="34" ht="24" customHeight="1">
      <c r="A34" s="44" t="n"/>
      <c r="B34" s="19" t="n"/>
      <c r="C34" s="19" t="n"/>
      <c r="D34" s="20" t="n"/>
      <c r="E34" s="20" t="n"/>
      <c r="F34" s="21" t="n"/>
      <c r="G34" s="19" t="n"/>
      <c r="H34" s="45" t="n"/>
      <c r="I34" s="23" t="n"/>
      <c r="J34" s="19" t="n"/>
      <c r="K34" s="49">
        <f>IF($A34="","",IFERROR(VLOOKUP($J34,Assumptions!$A$17:$B$22,2,FALSE),Assumptions!$B$4))</f>
        <v/>
      </c>
      <c r="L34" s="49">
        <f>IF($A34="","",IF(AND(ISNUMBER($I34),ISNUMBER($K34)),$I34*$K34,""))</f>
        <v/>
      </c>
      <c r="M34" s="45" t="n"/>
      <c r="N34" s="49">
        <f>IF($A34="","",IF(AND($F34="",$H34="",$I34="",$M34=""),"",IF(OR(AND($F34&lt;&gt;"",$H34=""),AND($F34="",$H34&lt;&gt;"")),"",IF(AND(ISNUMBER($F34),ISNUMBER($H34)),$F34*$H34,0)+IF(AND(ISNUMBER($I34),ISNUMBER($K34)),$I34*$K34,0)+IF(ISNUMBER($M34),$M34,0))))</f>
        <v/>
      </c>
      <c r="O34" s="47" t="n"/>
      <c r="P34" s="49">
        <f>IF(OR($A34="",$N34="",$O34=""),"",IFERROR($N34/(1-$O34),""))</f>
        <v/>
      </c>
      <c r="Q34" s="45" t="n"/>
      <c r="R34" s="50">
        <f>IF($A34="","",IF(AND(ISNUMBER($N34),ISNUMBER($Q34),$Q34&gt;0),IFERROR(($Q34-$N34)/$Q34,""),""))</f>
        <v/>
      </c>
      <c r="S34" s="50">
        <f>IF($A34="","",IF(AND(ISNUMBER($R34),ISNUMBER($O34)),$R34-$O34,""))</f>
        <v/>
      </c>
      <c r="T34" s="30">
        <f>IF($A34="","",IF(OR($N34="",NOT(ISNUMBER($O34))),"Check inputs",IF($Q34="","Needs quote",IF(NOT(ISNUMBER($R34)),"Check inputs",IF($R34&gt;=$O34,"Meets target",IF($R34&gt;=$O34-Assumptions!$B$7,"Near target","Below target"))))))</f>
        <v/>
      </c>
      <c r="U34" s="19" t="n"/>
      <c r="V34" s="19" t="n"/>
    </row>
    <row r="35" ht="24" customHeight="1">
      <c r="A35" s="44" t="n"/>
      <c r="B35" s="19" t="n"/>
      <c r="C35" s="19" t="n"/>
      <c r="D35" s="20" t="n"/>
      <c r="E35" s="20" t="n"/>
      <c r="F35" s="21" t="n"/>
      <c r="G35" s="19" t="n"/>
      <c r="H35" s="45" t="n"/>
      <c r="I35" s="23" t="n"/>
      <c r="J35" s="19" t="n"/>
      <c r="K35" s="46">
        <f>IF($A35="","",IFERROR(VLOOKUP($J35,Assumptions!$A$17:$B$22,2,FALSE),Assumptions!$B$4))</f>
        <v/>
      </c>
      <c r="L35" s="46">
        <f>IF($A35="","",IF(AND(ISNUMBER($I35),ISNUMBER($K35)),$I35*$K35,""))</f>
        <v/>
      </c>
      <c r="M35" s="45" t="n"/>
      <c r="N35" s="46">
        <f>IF($A35="","",IF(AND($F35="",$H35="",$I35="",$M35=""),"",IF(OR(AND($F35&lt;&gt;"",$H35=""),AND($F35="",$H35&lt;&gt;"")),"",IF(AND(ISNUMBER($F35),ISNUMBER($H35)),$F35*$H35,0)+IF(AND(ISNUMBER($I35),ISNUMBER($K35)),$I35*$K35,0)+IF(ISNUMBER($M35),$M35,0))))</f>
        <v/>
      </c>
      <c r="O35" s="47" t="n"/>
      <c r="P35" s="46">
        <f>IF(OR($A35="",$N35="",$O35=""),"",IFERROR($N35/(1-$O35),""))</f>
        <v/>
      </c>
      <c r="Q35" s="45" t="n"/>
      <c r="R35" s="48">
        <f>IF($A35="","",IF(AND(ISNUMBER($N35),ISNUMBER($Q35),$Q35&gt;0),IFERROR(($Q35-$N35)/$Q35,""),""))</f>
        <v/>
      </c>
      <c r="S35" s="48">
        <f>IF($A35="","",IF(AND(ISNUMBER($R35),ISNUMBER($O35)),$R35-$O35,""))</f>
        <v/>
      </c>
      <c r="T35" s="27">
        <f>IF($A35="","",IF(OR($N35="",NOT(ISNUMBER($O35))),"Check inputs",IF($Q35="","Needs quote",IF(NOT(ISNUMBER($R35)),"Check inputs",IF($R35&gt;=$O35,"Meets target",IF($R35&gt;=$O35-Assumptions!$B$7,"Near target","Below target"))))))</f>
        <v/>
      </c>
      <c r="U35" s="19" t="n"/>
      <c r="V35" s="19" t="n"/>
    </row>
    <row r="36" ht="24" customHeight="1">
      <c r="A36" s="44" t="n"/>
      <c r="B36" s="19" t="n"/>
      <c r="C36" s="19" t="n"/>
      <c r="D36" s="20" t="n"/>
      <c r="E36" s="20" t="n"/>
      <c r="F36" s="21" t="n"/>
      <c r="G36" s="19" t="n"/>
      <c r="H36" s="45" t="n"/>
      <c r="I36" s="23" t="n"/>
      <c r="J36" s="19" t="n"/>
      <c r="K36" s="49">
        <f>IF($A36="","",IFERROR(VLOOKUP($J36,Assumptions!$A$17:$B$22,2,FALSE),Assumptions!$B$4))</f>
        <v/>
      </c>
      <c r="L36" s="49">
        <f>IF($A36="","",IF(AND(ISNUMBER($I36),ISNUMBER($K36)),$I36*$K36,""))</f>
        <v/>
      </c>
      <c r="M36" s="45" t="n"/>
      <c r="N36" s="49">
        <f>IF($A36="","",IF(AND($F36="",$H36="",$I36="",$M36=""),"",IF(OR(AND($F36&lt;&gt;"",$H36=""),AND($F36="",$H36&lt;&gt;"")),"",IF(AND(ISNUMBER($F36),ISNUMBER($H36)),$F36*$H36,0)+IF(AND(ISNUMBER($I36),ISNUMBER($K36)),$I36*$K36,0)+IF(ISNUMBER($M36),$M36,0))))</f>
        <v/>
      </c>
      <c r="O36" s="47" t="n"/>
      <c r="P36" s="49">
        <f>IF(OR($A36="",$N36="",$O36=""),"",IFERROR($N36/(1-$O36),""))</f>
        <v/>
      </c>
      <c r="Q36" s="45" t="n"/>
      <c r="R36" s="50">
        <f>IF($A36="","",IF(AND(ISNUMBER($N36),ISNUMBER($Q36),$Q36&gt;0),IFERROR(($Q36-$N36)/$Q36,""),""))</f>
        <v/>
      </c>
      <c r="S36" s="50">
        <f>IF($A36="","",IF(AND(ISNUMBER($R36),ISNUMBER($O36)),$R36-$O36,""))</f>
        <v/>
      </c>
      <c r="T36" s="30">
        <f>IF($A36="","",IF(OR($N36="",NOT(ISNUMBER($O36))),"Check inputs",IF($Q36="","Needs quote",IF(NOT(ISNUMBER($R36)),"Check inputs",IF($R36&gt;=$O36,"Meets target",IF($R36&gt;=$O36-Assumptions!$B$7,"Near target","Below target"))))))</f>
        <v/>
      </c>
      <c r="U36" s="19" t="n"/>
      <c r="V36" s="19" t="n"/>
    </row>
    <row r="37" ht="24" customHeight="1">
      <c r="A37" s="44" t="n"/>
      <c r="B37" s="19" t="n"/>
      <c r="C37" s="19" t="n"/>
      <c r="D37" s="20" t="n"/>
      <c r="E37" s="20" t="n"/>
      <c r="F37" s="21" t="n"/>
      <c r="G37" s="19" t="n"/>
      <c r="H37" s="45" t="n"/>
      <c r="I37" s="23" t="n"/>
      <c r="J37" s="19" t="n"/>
      <c r="K37" s="46">
        <f>IF($A37="","",IFERROR(VLOOKUP($J37,Assumptions!$A$17:$B$22,2,FALSE),Assumptions!$B$4))</f>
        <v/>
      </c>
      <c r="L37" s="46">
        <f>IF($A37="","",IF(AND(ISNUMBER($I37),ISNUMBER($K37)),$I37*$K37,""))</f>
        <v/>
      </c>
      <c r="M37" s="45" t="n"/>
      <c r="N37" s="46">
        <f>IF($A37="","",IF(AND($F37="",$H37="",$I37="",$M37=""),"",IF(OR(AND($F37&lt;&gt;"",$H37=""),AND($F37="",$H37&lt;&gt;"")),"",IF(AND(ISNUMBER($F37),ISNUMBER($H37)),$F37*$H37,0)+IF(AND(ISNUMBER($I37),ISNUMBER($K37)),$I37*$K37,0)+IF(ISNUMBER($M37),$M37,0))))</f>
        <v/>
      </c>
      <c r="O37" s="47" t="n"/>
      <c r="P37" s="46">
        <f>IF(OR($A37="",$N37="",$O37=""),"",IFERROR($N37/(1-$O37),""))</f>
        <v/>
      </c>
      <c r="Q37" s="45" t="n"/>
      <c r="R37" s="48">
        <f>IF($A37="","",IF(AND(ISNUMBER($N37),ISNUMBER($Q37),$Q37&gt;0),IFERROR(($Q37-$N37)/$Q37,""),""))</f>
        <v/>
      </c>
      <c r="S37" s="48">
        <f>IF($A37="","",IF(AND(ISNUMBER($R37),ISNUMBER($O37)),$R37-$O37,""))</f>
        <v/>
      </c>
      <c r="T37" s="27">
        <f>IF($A37="","",IF(OR($N37="",NOT(ISNUMBER($O37))),"Check inputs",IF($Q37="","Needs quote",IF(NOT(ISNUMBER($R37)),"Check inputs",IF($R37&gt;=$O37,"Meets target",IF($R37&gt;=$O37-Assumptions!$B$7,"Near target","Below target"))))))</f>
        <v/>
      </c>
      <c r="U37" s="19" t="n"/>
      <c r="V37" s="19" t="n"/>
    </row>
    <row r="38" ht="24" customHeight="1">
      <c r="A38" s="44" t="n"/>
      <c r="B38" s="19" t="n"/>
      <c r="C38" s="19" t="n"/>
      <c r="D38" s="20" t="n"/>
      <c r="E38" s="20" t="n"/>
      <c r="F38" s="21" t="n"/>
      <c r="G38" s="19" t="n"/>
      <c r="H38" s="45" t="n"/>
      <c r="I38" s="23" t="n"/>
      <c r="J38" s="19" t="n"/>
      <c r="K38" s="49">
        <f>IF($A38="","",IFERROR(VLOOKUP($J38,Assumptions!$A$17:$B$22,2,FALSE),Assumptions!$B$4))</f>
        <v/>
      </c>
      <c r="L38" s="49">
        <f>IF($A38="","",IF(AND(ISNUMBER($I38),ISNUMBER($K38)),$I38*$K38,""))</f>
        <v/>
      </c>
      <c r="M38" s="45" t="n"/>
      <c r="N38" s="49">
        <f>IF($A38="","",IF(AND($F38="",$H38="",$I38="",$M38=""),"",IF(OR(AND($F38&lt;&gt;"",$H38=""),AND($F38="",$H38&lt;&gt;"")),"",IF(AND(ISNUMBER($F38),ISNUMBER($H38)),$F38*$H38,0)+IF(AND(ISNUMBER($I38),ISNUMBER($K38)),$I38*$K38,0)+IF(ISNUMBER($M38),$M38,0))))</f>
        <v/>
      </c>
      <c r="O38" s="47" t="n"/>
      <c r="P38" s="49">
        <f>IF(OR($A38="",$N38="",$O38=""),"",IFERROR($N38/(1-$O38),""))</f>
        <v/>
      </c>
      <c r="Q38" s="45" t="n"/>
      <c r="R38" s="50">
        <f>IF($A38="","",IF(AND(ISNUMBER($N38),ISNUMBER($Q38),$Q38&gt;0),IFERROR(($Q38-$N38)/$Q38,""),""))</f>
        <v/>
      </c>
      <c r="S38" s="50">
        <f>IF($A38="","",IF(AND(ISNUMBER($R38),ISNUMBER($O38)),$R38-$O38,""))</f>
        <v/>
      </c>
      <c r="T38" s="30">
        <f>IF($A38="","",IF(OR($N38="",NOT(ISNUMBER($O38))),"Check inputs",IF($Q38="","Needs quote",IF(NOT(ISNUMBER($R38)),"Check inputs",IF($R38&gt;=$O38,"Meets target",IF($R38&gt;=$O38-Assumptions!$B$7,"Near target","Below target"))))))</f>
        <v/>
      </c>
      <c r="U38" s="19" t="n"/>
      <c r="V38" s="19" t="n"/>
    </row>
    <row r="39" ht="24" customHeight="1">
      <c r="A39" s="44" t="n"/>
      <c r="B39" s="19" t="n"/>
      <c r="C39" s="19" t="n"/>
      <c r="D39" s="20" t="n"/>
      <c r="E39" s="20" t="n"/>
      <c r="F39" s="21" t="n"/>
      <c r="G39" s="19" t="n"/>
      <c r="H39" s="45" t="n"/>
      <c r="I39" s="23" t="n"/>
      <c r="J39" s="19" t="n"/>
      <c r="K39" s="46">
        <f>IF($A39="","",IFERROR(VLOOKUP($J39,Assumptions!$A$17:$B$22,2,FALSE),Assumptions!$B$4))</f>
        <v/>
      </c>
      <c r="L39" s="46">
        <f>IF($A39="","",IF(AND(ISNUMBER($I39),ISNUMBER($K39)),$I39*$K39,""))</f>
        <v/>
      </c>
      <c r="M39" s="45" t="n"/>
      <c r="N39" s="46">
        <f>IF($A39="","",IF(AND($F39="",$H39="",$I39="",$M39=""),"",IF(OR(AND($F39&lt;&gt;"",$H39=""),AND($F39="",$H39&lt;&gt;"")),"",IF(AND(ISNUMBER($F39),ISNUMBER($H39)),$F39*$H39,0)+IF(AND(ISNUMBER($I39),ISNUMBER($K39)),$I39*$K39,0)+IF(ISNUMBER($M39),$M39,0))))</f>
        <v/>
      </c>
      <c r="O39" s="47" t="n"/>
      <c r="P39" s="46">
        <f>IF(OR($A39="",$N39="",$O39=""),"",IFERROR($N39/(1-$O39),""))</f>
        <v/>
      </c>
      <c r="Q39" s="45" t="n"/>
      <c r="R39" s="48">
        <f>IF($A39="","",IF(AND(ISNUMBER($N39),ISNUMBER($Q39),$Q39&gt;0),IFERROR(($Q39-$N39)/$Q39,""),""))</f>
        <v/>
      </c>
      <c r="S39" s="48">
        <f>IF($A39="","",IF(AND(ISNUMBER($R39),ISNUMBER($O39)),$R39-$O39,""))</f>
        <v/>
      </c>
      <c r="T39" s="27">
        <f>IF($A39="","",IF(OR($N39="",NOT(ISNUMBER($O39))),"Check inputs",IF($Q39="","Needs quote",IF(NOT(ISNUMBER($R39)),"Check inputs",IF($R39&gt;=$O39,"Meets target",IF($R39&gt;=$O39-Assumptions!$B$7,"Near target","Below target"))))))</f>
        <v/>
      </c>
      <c r="U39" s="19" t="n"/>
      <c r="V39" s="19" t="n"/>
    </row>
    <row r="40" ht="24" customHeight="1">
      <c r="A40" s="44" t="n"/>
      <c r="B40" s="19" t="n"/>
      <c r="C40" s="19" t="n"/>
      <c r="D40" s="20" t="n"/>
      <c r="E40" s="20" t="n"/>
      <c r="F40" s="21" t="n"/>
      <c r="G40" s="19" t="n"/>
      <c r="H40" s="45" t="n"/>
      <c r="I40" s="23" t="n"/>
      <c r="J40" s="19" t="n"/>
      <c r="K40" s="49">
        <f>IF($A40="","",IFERROR(VLOOKUP($J40,Assumptions!$A$17:$B$22,2,FALSE),Assumptions!$B$4))</f>
        <v/>
      </c>
      <c r="L40" s="49">
        <f>IF($A40="","",IF(AND(ISNUMBER($I40),ISNUMBER($K40)),$I40*$K40,""))</f>
        <v/>
      </c>
      <c r="M40" s="45" t="n"/>
      <c r="N40" s="49">
        <f>IF($A40="","",IF(AND($F40="",$H40="",$I40="",$M40=""),"",IF(OR(AND($F40&lt;&gt;"",$H40=""),AND($F40="",$H40&lt;&gt;"")),"",IF(AND(ISNUMBER($F40),ISNUMBER($H40)),$F40*$H40,0)+IF(AND(ISNUMBER($I40),ISNUMBER($K40)),$I40*$K40,0)+IF(ISNUMBER($M40),$M40,0))))</f>
        <v/>
      </c>
      <c r="O40" s="47" t="n"/>
      <c r="P40" s="49">
        <f>IF(OR($A40="",$N40="",$O40=""),"",IFERROR($N40/(1-$O40),""))</f>
        <v/>
      </c>
      <c r="Q40" s="45" t="n"/>
      <c r="R40" s="50">
        <f>IF($A40="","",IF(AND(ISNUMBER($N40),ISNUMBER($Q40),$Q40&gt;0),IFERROR(($Q40-$N40)/$Q40,""),""))</f>
        <v/>
      </c>
      <c r="S40" s="50">
        <f>IF($A40="","",IF(AND(ISNUMBER($R40),ISNUMBER($O40)),$R40-$O40,""))</f>
        <v/>
      </c>
      <c r="T40" s="30">
        <f>IF($A40="","",IF(OR($N40="",NOT(ISNUMBER($O40))),"Check inputs",IF($Q40="","Needs quote",IF(NOT(ISNUMBER($R40)),"Check inputs",IF($R40&gt;=$O40,"Meets target",IF($R40&gt;=$O40-Assumptions!$B$7,"Near target","Below target"))))))</f>
        <v/>
      </c>
      <c r="U40" s="19" t="n"/>
      <c r="V40" s="19" t="n"/>
    </row>
    <row r="41" ht="24" customHeight="1">
      <c r="A41" s="44" t="n"/>
      <c r="B41" s="19" t="n"/>
      <c r="C41" s="19" t="n"/>
      <c r="D41" s="20" t="n"/>
      <c r="E41" s="20" t="n"/>
      <c r="F41" s="21" t="n"/>
      <c r="G41" s="19" t="n"/>
      <c r="H41" s="45" t="n"/>
      <c r="I41" s="23" t="n"/>
      <c r="J41" s="19" t="n"/>
      <c r="K41" s="46">
        <f>IF($A41="","",IFERROR(VLOOKUP($J41,Assumptions!$A$17:$B$22,2,FALSE),Assumptions!$B$4))</f>
        <v/>
      </c>
      <c r="L41" s="46">
        <f>IF($A41="","",IF(AND(ISNUMBER($I41),ISNUMBER($K41)),$I41*$K41,""))</f>
        <v/>
      </c>
      <c r="M41" s="45" t="n"/>
      <c r="N41" s="46">
        <f>IF($A41="","",IF(AND($F41="",$H41="",$I41="",$M41=""),"",IF(OR(AND($F41&lt;&gt;"",$H41=""),AND($F41="",$H41&lt;&gt;"")),"",IF(AND(ISNUMBER($F41),ISNUMBER($H41)),$F41*$H41,0)+IF(AND(ISNUMBER($I41),ISNUMBER($K41)),$I41*$K41,0)+IF(ISNUMBER($M41),$M41,0))))</f>
        <v/>
      </c>
      <c r="O41" s="47" t="n"/>
      <c r="P41" s="46">
        <f>IF(OR($A41="",$N41="",$O41=""),"",IFERROR($N41/(1-$O41),""))</f>
        <v/>
      </c>
      <c r="Q41" s="45" t="n"/>
      <c r="R41" s="48">
        <f>IF($A41="","",IF(AND(ISNUMBER($N41),ISNUMBER($Q41),$Q41&gt;0),IFERROR(($Q41-$N41)/$Q41,""),""))</f>
        <v/>
      </c>
      <c r="S41" s="48">
        <f>IF($A41="","",IF(AND(ISNUMBER($R41),ISNUMBER($O41)),$R41-$O41,""))</f>
        <v/>
      </c>
      <c r="T41" s="27">
        <f>IF($A41="","",IF(OR($N41="",NOT(ISNUMBER($O41))),"Check inputs",IF($Q41="","Needs quote",IF(NOT(ISNUMBER($R41)),"Check inputs",IF($R41&gt;=$O41,"Meets target",IF($R41&gt;=$O41-Assumptions!$B$7,"Near target","Below target"))))))</f>
        <v/>
      </c>
      <c r="U41" s="19" t="n"/>
      <c r="V41" s="19" t="n"/>
    </row>
    <row r="42" ht="24" customHeight="1">
      <c r="A42" s="44" t="n"/>
      <c r="B42" s="19" t="n"/>
      <c r="C42" s="19" t="n"/>
      <c r="D42" s="20" t="n"/>
      <c r="E42" s="20" t="n"/>
      <c r="F42" s="21" t="n"/>
      <c r="G42" s="19" t="n"/>
      <c r="H42" s="45" t="n"/>
      <c r="I42" s="23" t="n"/>
      <c r="J42" s="19" t="n"/>
      <c r="K42" s="49">
        <f>IF($A42="","",IFERROR(VLOOKUP($J42,Assumptions!$A$17:$B$22,2,FALSE),Assumptions!$B$4))</f>
        <v/>
      </c>
      <c r="L42" s="49">
        <f>IF($A42="","",IF(AND(ISNUMBER($I42),ISNUMBER($K42)),$I42*$K42,""))</f>
        <v/>
      </c>
      <c r="M42" s="45" t="n"/>
      <c r="N42" s="49">
        <f>IF($A42="","",IF(AND($F42="",$H42="",$I42="",$M42=""),"",IF(OR(AND($F42&lt;&gt;"",$H42=""),AND($F42="",$H42&lt;&gt;"")),"",IF(AND(ISNUMBER($F42),ISNUMBER($H42)),$F42*$H42,0)+IF(AND(ISNUMBER($I42),ISNUMBER($K42)),$I42*$K42,0)+IF(ISNUMBER($M42),$M42,0))))</f>
        <v/>
      </c>
      <c r="O42" s="47" t="n"/>
      <c r="P42" s="49">
        <f>IF(OR($A42="",$N42="",$O42=""),"",IFERROR($N42/(1-$O42),""))</f>
        <v/>
      </c>
      <c r="Q42" s="45" t="n"/>
      <c r="R42" s="50">
        <f>IF($A42="","",IF(AND(ISNUMBER($N42),ISNUMBER($Q42),$Q42&gt;0),IFERROR(($Q42-$N42)/$Q42,""),""))</f>
        <v/>
      </c>
      <c r="S42" s="50">
        <f>IF($A42="","",IF(AND(ISNUMBER($R42),ISNUMBER($O42)),$R42-$O42,""))</f>
        <v/>
      </c>
      <c r="T42" s="30">
        <f>IF($A42="","",IF(OR($N42="",NOT(ISNUMBER($O42))),"Check inputs",IF($Q42="","Needs quote",IF(NOT(ISNUMBER($R42)),"Check inputs",IF($R42&gt;=$O42,"Meets target",IF($R42&gt;=$O42-Assumptions!$B$7,"Near target","Below target"))))))</f>
        <v/>
      </c>
      <c r="U42" s="19" t="n"/>
      <c r="V42" s="19" t="n"/>
    </row>
    <row r="43" ht="24" customHeight="1">
      <c r="A43" s="44" t="n"/>
      <c r="B43" s="19" t="n"/>
      <c r="C43" s="19" t="n"/>
      <c r="D43" s="20" t="n"/>
      <c r="E43" s="20" t="n"/>
      <c r="F43" s="21" t="n"/>
      <c r="G43" s="19" t="n"/>
      <c r="H43" s="45" t="n"/>
      <c r="I43" s="23" t="n"/>
      <c r="J43" s="19" t="n"/>
      <c r="K43" s="46">
        <f>IF($A43="","",IFERROR(VLOOKUP($J43,Assumptions!$A$17:$B$22,2,FALSE),Assumptions!$B$4))</f>
        <v/>
      </c>
      <c r="L43" s="46">
        <f>IF($A43="","",IF(AND(ISNUMBER($I43),ISNUMBER($K43)),$I43*$K43,""))</f>
        <v/>
      </c>
      <c r="M43" s="45" t="n"/>
      <c r="N43" s="46">
        <f>IF($A43="","",IF(AND($F43="",$H43="",$I43="",$M43=""),"",IF(OR(AND($F43&lt;&gt;"",$H43=""),AND($F43="",$H43&lt;&gt;"")),"",IF(AND(ISNUMBER($F43),ISNUMBER($H43)),$F43*$H43,0)+IF(AND(ISNUMBER($I43),ISNUMBER($K43)),$I43*$K43,0)+IF(ISNUMBER($M43),$M43,0))))</f>
        <v/>
      </c>
      <c r="O43" s="47" t="n"/>
      <c r="P43" s="46">
        <f>IF(OR($A43="",$N43="",$O43=""),"",IFERROR($N43/(1-$O43),""))</f>
        <v/>
      </c>
      <c r="Q43" s="45" t="n"/>
      <c r="R43" s="48">
        <f>IF($A43="","",IF(AND(ISNUMBER($N43),ISNUMBER($Q43),$Q43&gt;0),IFERROR(($Q43-$N43)/$Q43,""),""))</f>
        <v/>
      </c>
      <c r="S43" s="48">
        <f>IF($A43="","",IF(AND(ISNUMBER($R43),ISNUMBER($O43)),$R43-$O43,""))</f>
        <v/>
      </c>
      <c r="T43" s="27">
        <f>IF($A43="","",IF(OR($N43="",NOT(ISNUMBER($O43))),"Check inputs",IF($Q43="","Needs quote",IF(NOT(ISNUMBER($R43)),"Check inputs",IF($R43&gt;=$O43,"Meets target",IF($R43&gt;=$O43-Assumptions!$B$7,"Near target","Below target"))))))</f>
        <v/>
      </c>
      <c r="U43" s="19" t="n"/>
      <c r="V43" s="19" t="n"/>
    </row>
    <row r="44" ht="24" customHeight="1">
      <c r="A44" s="44" t="n"/>
      <c r="B44" s="19" t="n"/>
      <c r="C44" s="19" t="n"/>
      <c r="D44" s="20" t="n"/>
      <c r="E44" s="20" t="n"/>
      <c r="F44" s="21" t="n"/>
      <c r="G44" s="19" t="n"/>
      <c r="H44" s="45" t="n"/>
      <c r="I44" s="23" t="n"/>
      <c r="J44" s="19" t="n"/>
      <c r="K44" s="49">
        <f>IF($A44="","",IFERROR(VLOOKUP($J44,Assumptions!$A$17:$B$22,2,FALSE),Assumptions!$B$4))</f>
        <v/>
      </c>
      <c r="L44" s="49">
        <f>IF($A44="","",IF(AND(ISNUMBER($I44),ISNUMBER($K44)),$I44*$K44,""))</f>
        <v/>
      </c>
      <c r="M44" s="45" t="n"/>
      <c r="N44" s="49">
        <f>IF($A44="","",IF(AND($F44="",$H44="",$I44="",$M44=""),"",IF(OR(AND($F44&lt;&gt;"",$H44=""),AND($F44="",$H44&lt;&gt;"")),"",IF(AND(ISNUMBER($F44),ISNUMBER($H44)),$F44*$H44,0)+IF(AND(ISNUMBER($I44),ISNUMBER($K44)),$I44*$K44,0)+IF(ISNUMBER($M44),$M44,0))))</f>
        <v/>
      </c>
      <c r="O44" s="47" t="n"/>
      <c r="P44" s="49">
        <f>IF(OR($A44="",$N44="",$O44=""),"",IFERROR($N44/(1-$O44),""))</f>
        <v/>
      </c>
      <c r="Q44" s="45" t="n"/>
      <c r="R44" s="50">
        <f>IF($A44="","",IF(AND(ISNUMBER($N44),ISNUMBER($Q44),$Q44&gt;0),IFERROR(($Q44-$N44)/$Q44,""),""))</f>
        <v/>
      </c>
      <c r="S44" s="50">
        <f>IF($A44="","",IF(AND(ISNUMBER($R44),ISNUMBER($O44)),$R44-$O44,""))</f>
        <v/>
      </c>
      <c r="T44" s="30">
        <f>IF($A44="","",IF(OR($N44="",NOT(ISNUMBER($O44))),"Check inputs",IF($Q44="","Needs quote",IF(NOT(ISNUMBER($R44)),"Check inputs",IF($R44&gt;=$O44,"Meets target",IF($R44&gt;=$O44-Assumptions!$B$7,"Near target","Below target"))))))</f>
        <v/>
      </c>
      <c r="U44" s="19" t="n"/>
      <c r="V44" s="19" t="n"/>
    </row>
    <row r="45" ht="24" customHeight="1">
      <c r="A45" s="44" t="n"/>
      <c r="B45" s="19" t="n"/>
      <c r="C45" s="19" t="n"/>
      <c r="D45" s="20" t="n"/>
      <c r="E45" s="20" t="n"/>
      <c r="F45" s="21" t="n"/>
      <c r="G45" s="19" t="n"/>
      <c r="H45" s="45" t="n"/>
      <c r="I45" s="23" t="n"/>
      <c r="J45" s="19" t="n"/>
      <c r="K45" s="46">
        <f>IF($A45="","",IFERROR(VLOOKUP($J45,Assumptions!$A$17:$B$22,2,FALSE),Assumptions!$B$4))</f>
        <v/>
      </c>
      <c r="L45" s="46">
        <f>IF($A45="","",IF(AND(ISNUMBER($I45),ISNUMBER($K45)),$I45*$K45,""))</f>
        <v/>
      </c>
      <c r="M45" s="45" t="n"/>
      <c r="N45" s="46">
        <f>IF($A45="","",IF(AND($F45="",$H45="",$I45="",$M45=""),"",IF(OR(AND($F45&lt;&gt;"",$H45=""),AND($F45="",$H45&lt;&gt;"")),"",IF(AND(ISNUMBER($F45),ISNUMBER($H45)),$F45*$H45,0)+IF(AND(ISNUMBER($I45),ISNUMBER($K45)),$I45*$K45,0)+IF(ISNUMBER($M45),$M45,0))))</f>
        <v/>
      </c>
      <c r="O45" s="47" t="n"/>
      <c r="P45" s="46">
        <f>IF(OR($A45="",$N45="",$O45=""),"",IFERROR($N45/(1-$O45),""))</f>
        <v/>
      </c>
      <c r="Q45" s="45" t="n"/>
      <c r="R45" s="48">
        <f>IF($A45="","",IF(AND(ISNUMBER($N45),ISNUMBER($Q45),$Q45&gt;0),IFERROR(($Q45-$N45)/$Q45,""),""))</f>
        <v/>
      </c>
      <c r="S45" s="48">
        <f>IF($A45="","",IF(AND(ISNUMBER($R45),ISNUMBER($O45)),$R45-$O45,""))</f>
        <v/>
      </c>
      <c r="T45" s="27">
        <f>IF($A45="","",IF(OR($N45="",NOT(ISNUMBER($O45))),"Check inputs",IF($Q45="","Needs quote",IF(NOT(ISNUMBER($R45)),"Check inputs",IF($R45&gt;=$O45,"Meets target",IF($R45&gt;=$O45-Assumptions!$B$7,"Near target","Below target"))))))</f>
        <v/>
      </c>
      <c r="U45" s="19" t="n"/>
      <c r="V45" s="19" t="n"/>
    </row>
    <row r="46" ht="24" customHeight="1">
      <c r="A46" s="44" t="n"/>
      <c r="B46" s="19" t="n"/>
      <c r="C46" s="19" t="n"/>
      <c r="D46" s="20" t="n"/>
      <c r="E46" s="20" t="n"/>
      <c r="F46" s="21" t="n"/>
      <c r="G46" s="19" t="n"/>
      <c r="H46" s="45" t="n"/>
      <c r="I46" s="23" t="n"/>
      <c r="J46" s="19" t="n"/>
      <c r="K46" s="49">
        <f>IF($A46="","",IFERROR(VLOOKUP($J46,Assumptions!$A$17:$B$22,2,FALSE),Assumptions!$B$4))</f>
        <v/>
      </c>
      <c r="L46" s="49">
        <f>IF($A46="","",IF(AND(ISNUMBER($I46),ISNUMBER($K46)),$I46*$K46,""))</f>
        <v/>
      </c>
      <c r="M46" s="45" t="n"/>
      <c r="N46" s="49">
        <f>IF($A46="","",IF(AND($F46="",$H46="",$I46="",$M46=""),"",IF(OR(AND($F46&lt;&gt;"",$H46=""),AND($F46="",$H46&lt;&gt;"")),"",IF(AND(ISNUMBER($F46),ISNUMBER($H46)),$F46*$H46,0)+IF(AND(ISNUMBER($I46),ISNUMBER($K46)),$I46*$K46,0)+IF(ISNUMBER($M46),$M46,0))))</f>
        <v/>
      </c>
      <c r="O46" s="47" t="n"/>
      <c r="P46" s="49">
        <f>IF(OR($A46="",$N46="",$O46=""),"",IFERROR($N46/(1-$O46),""))</f>
        <v/>
      </c>
      <c r="Q46" s="45" t="n"/>
      <c r="R46" s="50">
        <f>IF($A46="","",IF(AND(ISNUMBER($N46),ISNUMBER($Q46),$Q46&gt;0),IFERROR(($Q46-$N46)/$Q46,""),""))</f>
        <v/>
      </c>
      <c r="S46" s="50">
        <f>IF($A46="","",IF(AND(ISNUMBER($R46),ISNUMBER($O46)),$R46-$O46,""))</f>
        <v/>
      </c>
      <c r="T46" s="30">
        <f>IF($A46="","",IF(OR($N46="",NOT(ISNUMBER($O46))),"Check inputs",IF($Q46="","Needs quote",IF(NOT(ISNUMBER($R46)),"Check inputs",IF($R46&gt;=$O46,"Meets target",IF($R46&gt;=$O46-Assumptions!$B$7,"Near target","Below target"))))))</f>
        <v/>
      </c>
      <c r="U46" s="19" t="n"/>
      <c r="V46" s="19" t="n"/>
    </row>
    <row r="47" ht="24" customHeight="1">
      <c r="A47" s="44" t="n"/>
      <c r="B47" s="19" t="n"/>
      <c r="C47" s="19" t="n"/>
      <c r="D47" s="20" t="n"/>
      <c r="E47" s="20" t="n"/>
      <c r="F47" s="21" t="n"/>
      <c r="G47" s="19" t="n"/>
      <c r="H47" s="45" t="n"/>
      <c r="I47" s="23" t="n"/>
      <c r="J47" s="19" t="n"/>
      <c r="K47" s="46">
        <f>IF($A47="","",IFERROR(VLOOKUP($J47,Assumptions!$A$17:$B$22,2,FALSE),Assumptions!$B$4))</f>
        <v/>
      </c>
      <c r="L47" s="46">
        <f>IF($A47="","",IF(AND(ISNUMBER($I47),ISNUMBER($K47)),$I47*$K47,""))</f>
        <v/>
      </c>
      <c r="M47" s="45" t="n"/>
      <c r="N47" s="46">
        <f>IF($A47="","",IF(AND($F47="",$H47="",$I47="",$M47=""),"",IF(OR(AND($F47&lt;&gt;"",$H47=""),AND($F47="",$H47&lt;&gt;"")),"",IF(AND(ISNUMBER($F47),ISNUMBER($H47)),$F47*$H47,0)+IF(AND(ISNUMBER($I47),ISNUMBER($K47)),$I47*$K47,0)+IF(ISNUMBER($M47),$M47,0))))</f>
        <v/>
      </c>
      <c r="O47" s="47" t="n"/>
      <c r="P47" s="46">
        <f>IF(OR($A47="",$N47="",$O47=""),"",IFERROR($N47/(1-$O47),""))</f>
        <v/>
      </c>
      <c r="Q47" s="45" t="n"/>
      <c r="R47" s="48">
        <f>IF($A47="","",IF(AND(ISNUMBER($N47),ISNUMBER($Q47),$Q47&gt;0),IFERROR(($Q47-$N47)/$Q47,""),""))</f>
        <v/>
      </c>
      <c r="S47" s="48">
        <f>IF($A47="","",IF(AND(ISNUMBER($R47),ISNUMBER($O47)),$R47-$O47,""))</f>
        <v/>
      </c>
      <c r="T47" s="27">
        <f>IF($A47="","",IF(OR($N47="",NOT(ISNUMBER($O47))),"Check inputs",IF($Q47="","Needs quote",IF(NOT(ISNUMBER($R47)),"Check inputs",IF($R47&gt;=$O47,"Meets target",IF($R47&gt;=$O47-Assumptions!$B$7,"Near target","Below target"))))))</f>
        <v/>
      </c>
      <c r="U47" s="19" t="n"/>
      <c r="V47" s="19" t="n"/>
    </row>
    <row r="48" ht="24" customHeight="1">
      <c r="A48" s="44" t="n"/>
      <c r="B48" s="19" t="n"/>
      <c r="C48" s="19" t="n"/>
      <c r="D48" s="20" t="n"/>
      <c r="E48" s="20" t="n"/>
      <c r="F48" s="21" t="n"/>
      <c r="G48" s="19" t="n"/>
      <c r="H48" s="45" t="n"/>
      <c r="I48" s="23" t="n"/>
      <c r="J48" s="19" t="n"/>
      <c r="K48" s="49">
        <f>IF($A48="","",IFERROR(VLOOKUP($J48,Assumptions!$A$17:$B$22,2,FALSE),Assumptions!$B$4))</f>
        <v/>
      </c>
      <c r="L48" s="49">
        <f>IF($A48="","",IF(AND(ISNUMBER($I48),ISNUMBER($K48)),$I48*$K48,""))</f>
        <v/>
      </c>
      <c r="M48" s="45" t="n"/>
      <c r="N48" s="49">
        <f>IF($A48="","",IF(AND($F48="",$H48="",$I48="",$M48=""),"",IF(OR(AND($F48&lt;&gt;"",$H48=""),AND($F48="",$H48&lt;&gt;"")),"",IF(AND(ISNUMBER($F48),ISNUMBER($H48)),$F48*$H48,0)+IF(AND(ISNUMBER($I48),ISNUMBER($K48)),$I48*$K48,0)+IF(ISNUMBER($M48),$M48,0))))</f>
        <v/>
      </c>
      <c r="O48" s="47" t="n"/>
      <c r="P48" s="49">
        <f>IF(OR($A48="",$N48="",$O48=""),"",IFERROR($N48/(1-$O48),""))</f>
        <v/>
      </c>
      <c r="Q48" s="45" t="n"/>
      <c r="R48" s="50">
        <f>IF($A48="","",IF(AND(ISNUMBER($N48),ISNUMBER($Q48),$Q48&gt;0),IFERROR(($Q48-$N48)/$Q48,""),""))</f>
        <v/>
      </c>
      <c r="S48" s="50">
        <f>IF($A48="","",IF(AND(ISNUMBER($R48),ISNUMBER($O48)),$R48-$O48,""))</f>
        <v/>
      </c>
      <c r="T48" s="30">
        <f>IF($A48="","",IF(OR($N48="",NOT(ISNUMBER($O48))),"Check inputs",IF($Q48="","Needs quote",IF(NOT(ISNUMBER($R48)),"Check inputs",IF($R48&gt;=$O48,"Meets target",IF($R48&gt;=$O48-Assumptions!$B$7,"Near target","Below target"))))))</f>
        <v/>
      </c>
      <c r="U48" s="19" t="n"/>
      <c r="V48" s="19" t="n"/>
    </row>
    <row r="49" ht="24" customHeight="1">
      <c r="A49" s="44" t="n"/>
      <c r="B49" s="19" t="n"/>
      <c r="C49" s="19" t="n"/>
      <c r="D49" s="20" t="n"/>
      <c r="E49" s="20" t="n"/>
      <c r="F49" s="21" t="n"/>
      <c r="G49" s="19" t="n"/>
      <c r="H49" s="45" t="n"/>
      <c r="I49" s="23" t="n"/>
      <c r="J49" s="19" t="n"/>
      <c r="K49" s="46">
        <f>IF($A49="","",IFERROR(VLOOKUP($J49,Assumptions!$A$17:$B$22,2,FALSE),Assumptions!$B$4))</f>
        <v/>
      </c>
      <c r="L49" s="46">
        <f>IF($A49="","",IF(AND(ISNUMBER($I49),ISNUMBER($K49)),$I49*$K49,""))</f>
        <v/>
      </c>
      <c r="M49" s="45" t="n"/>
      <c r="N49" s="46">
        <f>IF($A49="","",IF(AND($F49="",$H49="",$I49="",$M49=""),"",IF(OR(AND($F49&lt;&gt;"",$H49=""),AND($F49="",$H49&lt;&gt;"")),"",IF(AND(ISNUMBER($F49),ISNUMBER($H49)),$F49*$H49,0)+IF(AND(ISNUMBER($I49),ISNUMBER($K49)),$I49*$K49,0)+IF(ISNUMBER($M49),$M49,0))))</f>
        <v/>
      </c>
      <c r="O49" s="47" t="n"/>
      <c r="P49" s="46">
        <f>IF(OR($A49="",$N49="",$O49=""),"",IFERROR($N49/(1-$O49),""))</f>
        <v/>
      </c>
      <c r="Q49" s="45" t="n"/>
      <c r="R49" s="48">
        <f>IF($A49="","",IF(AND(ISNUMBER($N49),ISNUMBER($Q49),$Q49&gt;0),IFERROR(($Q49-$N49)/$Q49,""),""))</f>
        <v/>
      </c>
      <c r="S49" s="48">
        <f>IF($A49="","",IF(AND(ISNUMBER($R49),ISNUMBER($O49)),$R49-$O49,""))</f>
        <v/>
      </c>
      <c r="T49" s="27">
        <f>IF($A49="","",IF(OR($N49="",NOT(ISNUMBER($O49))),"Check inputs",IF($Q49="","Needs quote",IF(NOT(ISNUMBER($R49)),"Check inputs",IF($R49&gt;=$O49,"Meets target",IF($R49&gt;=$O49-Assumptions!$B$7,"Near target","Below target"))))))</f>
        <v/>
      </c>
      <c r="U49" s="19" t="n"/>
      <c r="V49" s="19" t="n"/>
    </row>
    <row r="50" ht="24" customHeight="1">
      <c r="A50" s="44" t="n"/>
      <c r="B50" s="19" t="n"/>
      <c r="C50" s="19" t="n"/>
      <c r="D50" s="20" t="n"/>
      <c r="E50" s="20" t="n"/>
      <c r="F50" s="21" t="n"/>
      <c r="G50" s="19" t="n"/>
      <c r="H50" s="45" t="n"/>
      <c r="I50" s="23" t="n"/>
      <c r="J50" s="19" t="n"/>
      <c r="K50" s="49">
        <f>IF($A50="","",IFERROR(VLOOKUP($J50,Assumptions!$A$17:$B$22,2,FALSE),Assumptions!$B$4))</f>
        <v/>
      </c>
      <c r="L50" s="49">
        <f>IF($A50="","",IF(AND(ISNUMBER($I50),ISNUMBER($K50)),$I50*$K50,""))</f>
        <v/>
      </c>
      <c r="M50" s="45" t="n"/>
      <c r="N50" s="49">
        <f>IF($A50="","",IF(AND($F50="",$H50="",$I50="",$M50=""),"",IF(OR(AND($F50&lt;&gt;"",$H50=""),AND($F50="",$H50&lt;&gt;"")),"",IF(AND(ISNUMBER($F50),ISNUMBER($H50)),$F50*$H50,0)+IF(AND(ISNUMBER($I50),ISNUMBER($K50)),$I50*$K50,0)+IF(ISNUMBER($M50),$M50,0))))</f>
        <v/>
      </c>
      <c r="O50" s="47" t="n"/>
      <c r="P50" s="49">
        <f>IF(OR($A50="",$N50="",$O50=""),"",IFERROR($N50/(1-$O50),""))</f>
        <v/>
      </c>
      <c r="Q50" s="45" t="n"/>
      <c r="R50" s="50">
        <f>IF($A50="","",IF(AND(ISNUMBER($N50),ISNUMBER($Q50),$Q50&gt;0),IFERROR(($Q50-$N50)/$Q50,""),""))</f>
        <v/>
      </c>
      <c r="S50" s="50">
        <f>IF($A50="","",IF(AND(ISNUMBER($R50),ISNUMBER($O50)),$R50-$O50,""))</f>
        <v/>
      </c>
      <c r="T50" s="30">
        <f>IF($A50="","",IF(OR($N50="",NOT(ISNUMBER($O50))),"Check inputs",IF($Q50="","Needs quote",IF(NOT(ISNUMBER($R50)),"Check inputs",IF($R50&gt;=$O50,"Meets target",IF($R50&gt;=$O50-Assumptions!$B$7,"Near target","Below target"))))))</f>
        <v/>
      </c>
      <c r="U50" s="19" t="n"/>
      <c r="V50" s="19" t="n"/>
    </row>
    <row r="51" ht="24" customHeight="1">
      <c r="A51" s="44" t="n"/>
      <c r="B51" s="19" t="n"/>
      <c r="C51" s="19" t="n"/>
      <c r="D51" s="20" t="n"/>
      <c r="E51" s="20" t="n"/>
      <c r="F51" s="21" t="n"/>
      <c r="G51" s="19" t="n"/>
      <c r="H51" s="45" t="n"/>
      <c r="I51" s="23" t="n"/>
      <c r="J51" s="19" t="n"/>
      <c r="K51" s="46">
        <f>IF($A51="","",IFERROR(VLOOKUP($J51,Assumptions!$A$17:$B$22,2,FALSE),Assumptions!$B$4))</f>
        <v/>
      </c>
      <c r="L51" s="46">
        <f>IF($A51="","",IF(AND(ISNUMBER($I51),ISNUMBER($K51)),$I51*$K51,""))</f>
        <v/>
      </c>
      <c r="M51" s="45" t="n"/>
      <c r="N51" s="46">
        <f>IF($A51="","",IF(AND($F51="",$H51="",$I51="",$M51=""),"",IF(OR(AND($F51&lt;&gt;"",$H51=""),AND($F51="",$H51&lt;&gt;"")),"",IF(AND(ISNUMBER($F51),ISNUMBER($H51)),$F51*$H51,0)+IF(AND(ISNUMBER($I51),ISNUMBER($K51)),$I51*$K51,0)+IF(ISNUMBER($M51),$M51,0))))</f>
        <v/>
      </c>
      <c r="O51" s="47" t="n"/>
      <c r="P51" s="46">
        <f>IF(OR($A51="",$N51="",$O51=""),"",IFERROR($N51/(1-$O51),""))</f>
        <v/>
      </c>
      <c r="Q51" s="45" t="n"/>
      <c r="R51" s="48">
        <f>IF($A51="","",IF(AND(ISNUMBER($N51),ISNUMBER($Q51),$Q51&gt;0),IFERROR(($Q51-$N51)/$Q51,""),""))</f>
        <v/>
      </c>
      <c r="S51" s="48">
        <f>IF($A51="","",IF(AND(ISNUMBER($R51),ISNUMBER($O51)),$R51-$O51,""))</f>
        <v/>
      </c>
      <c r="T51" s="27">
        <f>IF($A51="","",IF(OR($N51="",NOT(ISNUMBER($O51))),"Check inputs",IF($Q51="","Needs quote",IF(NOT(ISNUMBER($R51)),"Check inputs",IF($R51&gt;=$O51,"Meets target",IF($R51&gt;=$O51-Assumptions!$B$7,"Near target","Below target"))))))</f>
        <v/>
      </c>
      <c r="U51" s="19" t="n"/>
      <c r="V51" s="19" t="n"/>
    </row>
    <row r="52" ht="24" customHeight="1">
      <c r="A52" s="44" t="n"/>
      <c r="B52" s="19" t="n"/>
      <c r="C52" s="19" t="n"/>
      <c r="D52" s="20" t="n"/>
      <c r="E52" s="20" t="n"/>
      <c r="F52" s="21" t="n"/>
      <c r="G52" s="19" t="n"/>
      <c r="H52" s="45" t="n"/>
      <c r="I52" s="23" t="n"/>
      <c r="J52" s="19" t="n"/>
      <c r="K52" s="49">
        <f>IF($A52="","",IFERROR(VLOOKUP($J52,Assumptions!$A$17:$B$22,2,FALSE),Assumptions!$B$4))</f>
        <v/>
      </c>
      <c r="L52" s="49">
        <f>IF($A52="","",IF(AND(ISNUMBER($I52),ISNUMBER($K52)),$I52*$K52,""))</f>
        <v/>
      </c>
      <c r="M52" s="45" t="n"/>
      <c r="N52" s="49">
        <f>IF($A52="","",IF(AND($F52="",$H52="",$I52="",$M52=""),"",IF(OR(AND($F52&lt;&gt;"",$H52=""),AND($F52="",$H52&lt;&gt;"")),"",IF(AND(ISNUMBER($F52),ISNUMBER($H52)),$F52*$H52,0)+IF(AND(ISNUMBER($I52),ISNUMBER($K52)),$I52*$K52,0)+IF(ISNUMBER($M52),$M52,0))))</f>
        <v/>
      </c>
      <c r="O52" s="47" t="n"/>
      <c r="P52" s="49">
        <f>IF(OR($A52="",$N52="",$O52=""),"",IFERROR($N52/(1-$O52),""))</f>
        <v/>
      </c>
      <c r="Q52" s="45" t="n"/>
      <c r="R52" s="50">
        <f>IF($A52="","",IF(AND(ISNUMBER($N52),ISNUMBER($Q52),$Q52&gt;0),IFERROR(($Q52-$N52)/$Q52,""),""))</f>
        <v/>
      </c>
      <c r="S52" s="50">
        <f>IF($A52="","",IF(AND(ISNUMBER($R52),ISNUMBER($O52)),$R52-$O52,""))</f>
        <v/>
      </c>
      <c r="T52" s="30">
        <f>IF($A52="","",IF(OR($N52="",NOT(ISNUMBER($O52))),"Check inputs",IF($Q52="","Needs quote",IF(NOT(ISNUMBER($R52)),"Check inputs",IF($R52&gt;=$O52,"Meets target",IF($R52&gt;=$O52-Assumptions!$B$7,"Near target","Below target"))))))</f>
        <v/>
      </c>
      <c r="U52" s="19" t="n"/>
      <c r="V52" s="19" t="n"/>
    </row>
    <row r="53" ht="24" customHeight="1">
      <c r="A53" s="44" t="n"/>
      <c r="B53" s="19" t="n"/>
      <c r="C53" s="19" t="n"/>
      <c r="D53" s="20" t="n"/>
      <c r="E53" s="20" t="n"/>
      <c r="F53" s="21" t="n"/>
      <c r="G53" s="19" t="n"/>
      <c r="H53" s="45" t="n"/>
      <c r="I53" s="23" t="n"/>
      <c r="J53" s="19" t="n"/>
      <c r="K53" s="46">
        <f>IF($A53="","",IFERROR(VLOOKUP($J53,Assumptions!$A$17:$B$22,2,FALSE),Assumptions!$B$4))</f>
        <v/>
      </c>
      <c r="L53" s="46">
        <f>IF($A53="","",IF(AND(ISNUMBER($I53),ISNUMBER($K53)),$I53*$K53,""))</f>
        <v/>
      </c>
      <c r="M53" s="45" t="n"/>
      <c r="N53" s="46">
        <f>IF($A53="","",IF(AND($F53="",$H53="",$I53="",$M53=""),"",IF(OR(AND($F53&lt;&gt;"",$H53=""),AND($F53="",$H53&lt;&gt;"")),"",IF(AND(ISNUMBER($F53),ISNUMBER($H53)),$F53*$H53,0)+IF(AND(ISNUMBER($I53),ISNUMBER($K53)),$I53*$K53,0)+IF(ISNUMBER($M53),$M53,0))))</f>
        <v/>
      </c>
      <c r="O53" s="47" t="n"/>
      <c r="P53" s="46">
        <f>IF(OR($A53="",$N53="",$O53=""),"",IFERROR($N53/(1-$O53),""))</f>
        <v/>
      </c>
      <c r="Q53" s="45" t="n"/>
      <c r="R53" s="48">
        <f>IF($A53="","",IF(AND(ISNUMBER($N53),ISNUMBER($Q53),$Q53&gt;0),IFERROR(($Q53-$N53)/$Q53,""),""))</f>
        <v/>
      </c>
      <c r="S53" s="48">
        <f>IF($A53="","",IF(AND(ISNUMBER($R53),ISNUMBER($O53)),$R53-$O53,""))</f>
        <v/>
      </c>
      <c r="T53" s="27">
        <f>IF($A53="","",IF(OR($N53="",NOT(ISNUMBER($O53))),"Check inputs",IF($Q53="","Needs quote",IF(NOT(ISNUMBER($R53)),"Check inputs",IF($R53&gt;=$O53,"Meets target",IF($R53&gt;=$O53-Assumptions!$B$7,"Near target","Below target"))))))</f>
        <v/>
      </c>
      <c r="U53" s="19" t="n"/>
      <c r="V53" s="19" t="n"/>
    </row>
    <row r="54" ht="24" customHeight="1">
      <c r="A54" s="44" t="n"/>
      <c r="B54" s="19" t="n"/>
      <c r="C54" s="19" t="n"/>
      <c r="D54" s="20" t="n"/>
      <c r="E54" s="20" t="n"/>
      <c r="F54" s="21" t="n"/>
      <c r="G54" s="19" t="n"/>
      <c r="H54" s="45" t="n"/>
      <c r="I54" s="23" t="n"/>
      <c r="J54" s="19" t="n"/>
      <c r="K54" s="49">
        <f>IF($A54="","",IFERROR(VLOOKUP($J54,Assumptions!$A$17:$B$22,2,FALSE),Assumptions!$B$4))</f>
        <v/>
      </c>
      <c r="L54" s="49">
        <f>IF($A54="","",IF(AND(ISNUMBER($I54),ISNUMBER($K54)),$I54*$K54,""))</f>
        <v/>
      </c>
      <c r="M54" s="45" t="n"/>
      <c r="N54" s="49">
        <f>IF($A54="","",IF(AND($F54="",$H54="",$I54="",$M54=""),"",IF(OR(AND($F54&lt;&gt;"",$H54=""),AND($F54="",$H54&lt;&gt;"")),"",IF(AND(ISNUMBER($F54),ISNUMBER($H54)),$F54*$H54,0)+IF(AND(ISNUMBER($I54),ISNUMBER($K54)),$I54*$K54,0)+IF(ISNUMBER($M54),$M54,0))))</f>
        <v/>
      </c>
      <c r="O54" s="47" t="n"/>
      <c r="P54" s="49">
        <f>IF(OR($A54="",$N54="",$O54=""),"",IFERROR($N54/(1-$O54),""))</f>
        <v/>
      </c>
      <c r="Q54" s="45" t="n"/>
      <c r="R54" s="50">
        <f>IF($A54="","",IF(AND(ISNUMBER($N54),ISNUMBER($Q54),$Q54&gt;0),IFERROR(($Q54-$N54)/$Q54,""),""))</f>
        <v/>
      </c>
      <c r="S54" s="50">
        <f>IF($A54="","",IF(AND(ISNUMBER($R54),ISNUMBER($O54)),$R54-$O54,""))</f>
        <v/>
      </c>
      <c r="T54" s="30">
        <f>IF($A54="","",IF(OR($N54="",NOT(ISNUMBER($O54))),"Check inputs",IF($Q54="","Needs quote",IF(NOT(ISNUMBER($R54)),"Check inputs",IF($R54&gt;=$O54,"Meets target",IF($R54&gt;=$O54-Assumptions!$B$7,"Near target","Below target"))))))</f>
        <v/>
      </c>
      <c r="U54" s="19" t="n"/>
      <c r="V54" s="19" t="n"/>
    </row>
    <row r="55" ht="24" customHeight="1">
      <c r="A55" s="44" t="n"/>
      <c r="B55" s="19" t="n"/>
      <c r="C55" s="19" t="n"/>
      <c r="D55" s="20" t="n"/>
      <c r="E55" s="20" t="n"/>
      <c r="F55" s="21" t="n"/>
      <c r="G55" s="19" t="n"/>
      <c r="H55" s="45" t="n"/>
      <c r="I55" s="23" t="n"/>
      <c r="J55" s="19" t="n"/>
      <c r="K55" s="46">
        <f>IF($A55="","",IFERROR(VLOOKUP($J55,Assumptions!$A$17:$B$22,2,FALSE),Assumptions!$B$4))</f>
        <v/>
      </c>
      <c r="L55" s="46">
        <f>IF($A55="","",IF(AND(ISNUMBER($I55),ISNUMBER($K55)),$I55*$K55,""))</f>
        <v/>
      </c>
      <c r="M55" s="45" t="n"/>
      <c r="N55" s="46">
        <f>IF($A55="","",IF(AND($F55="",$H55="",$I55="",$M55=""),"",IF(OR(AND($F55&lt;&gt;"",$H55=""),AND($F55="",$H55&lt;&gt;"")),"",IF(AND(ISNUMBER($F55),ISNUMBER($H55)),$F55*$H55,0)+IF(AND(ISNUMBER($I55),ISNUMBER($K55)),$I55*$K55,0)+IF(ISNUMBER($M55),$M55,0))))</f>
        <v/>
      </c>
      <c r="O55" s="47" t="n"/>
      <c r="P55" s="46">
        <f>IF(OR($A55="",$N55="",$O55=""),"",IFERROR($N55/(1-$O55),""))</f>
        <v/>
      </c>
      <c r="Q55" s="45" t="n"/>
      <c r="R55" s="48">
        <f>IF($A55="","",IF(AND(ISNUMBER($N55),ISNUMBER($Q55),$Q55&gt;0),IFERROR(($Q55-$N55)/$Q55,""),""))</f>
        <v/>
      </c>
      <c r="S55" s="48">
        <f>IF($A55="","",IF(AND(ISNUMBER($R55),ISNUMBER($O55)),$R55-$O55,""))</f>
        <v/>
      </c>
      <c r="T55" s="27">
        <f>IF($A55="","",IF(OR($N55="",NOT(ISNUMBER($O55))),"Check inputs",IF($Q55="","Needs quote",IF(NOT(ISNUMBER($R55)),"Check inputs",IF($R55&gt;=$O55,"Meets target",IF($R55&gt;=$O55-Assumptions!$B$7,"Near target","Below target"))))))</f>
        <v/>
      </c>
      <c r="U55" s="19" t="n"/>
      <c r="V55" s="19" t="n"/>
    </row>
    <row r="56" ht="24" customHeight="1">
      <c r="A56" s="44" t="n"/>
      <c r="B56" s="19" t="n"/>
      <c r="C56" s="19" t="n"/>
      <c r="D56" s="20" t="n"/>
      <c r="E56" s="20" t="n"/>
      <c r="F56" s="21" t="n"/>
      <c r="G56" s="19" t="n"/>
      <c r="H56" s="45" t="n"/>
      <c r="I56" s="23" t="n"/>
      <c r="J56" s="19" t="n"/>
      <c r="K56" s="49">
        <f>IF($A56="","",IFERROR(VLOOKUP($J56,Assumptions!$A$17:$B$22,2,FALSE),Assumptions!$B$4))</f>
        <v/>
      </c>
      <c r="L56" s="49">
        <f>IF($A56="","",IF(AND(ISNUMBER($I56),ISNUMBER($K56)),$I56*$K56,""))</f>
        <v/>
      </c>
      <c r="M56" s="45" t="n"/>
      <c r="N56" s="49">
        <f>IF($A56="","",IF(AND($F56="",$H56="",$I56="",$M56=""),"",IF(OR(AND($F56&lt;&gt;"",$H56=""),AND($F56="",$H56&lt;&gt;"")),"",IF(AND(ISNUMBER($F56),ISNUMBER($H56)),$F56*$H56,0)+IF(AND(ISNUMBER($I56),ISNUMBER($K56)),$I56*$K56,0)+IF(ISNUMBER($M56),$M56,0))))</f>
        <v/>
      </c>
      <c r="O56" s="47" t="n"/>
      <c r="P56" s="49">
        <f>IF(OR($A56="",$N56="",$O56=""),"",IFERROR($N56/(1-$O56),""))</f>
        <v/>
      </c>
      <c r="Q56" s="45" t="n"/>
      <c r="R56" s="50">
        <f>IF($A56="","",IF(AND(ISNUMBER($N56),ISNUMBER($Q56),$Q56&gt;0),IFERROR(($Q56-$N56)/$Q56,""),""))</f>
        <v/>
      </c>
      <c r="S56" s="50">
        <f>IF($A56="","",IF(AND(ISNUMBER($R56),ISNUMBER($O56)),$R56-$O56,""))</f>
        <v/>
      </c>
      <c r="T56" s="30">
        <f>IF($A56="","",IF(OR($N56="",NOT(ISNUMBER($O56))),"Check inputs",IF($Q56="","Needs quote",IF(NOT(ISNUMBER($R56)),"Check inputs",IF($R56&gt;=$O56,"Meets target",IF($R56&gt;=$O56-Assumptions!$B$7,"Near target","Below target"))))))</f>
        <v/>
      </c>
      <c r="U56" s="19" t="n"/>
      <c r="V56" s="19" t="n"/>
    </row>
    <row r="57" ht="24" customHeight="1">
      <c r="A57" s="44" t="n"/>
      <c r="B57" s="19" t="n"/>
      <c r="C57" s="19" t="n"/>
      <c r="D57" s="20" t="n"/>
      <c r="E57" s="20" t="n"/>
      <c r="F57" s="21" t="n"/>
      <c r="G57" s="19" t="n"/>
      <c r="H57" s="45" t="n"/>
      <c r="I57" s="23" t="n"/>
      <c r="J57" s="19" t="n"/>
      <c r="K57" s="46">
        <f>IF($A57="","",IFERROR(VLOOKUP($J57,Assumptions!$A$17:$B$22,2,FALSE),Assumptions!$B$4))</f>
        <v/>
      </c>
      <c r="L57" s="46">
        <f>IF($A57="","",IF(AND(ISNUMBER($I57),ISNUMBER($K57)),$I57*$K57,""))</f>
        <v/>
      </c>
      <c r="M57" s="45" t="n"/>
      <c r="N57" s="46">
        <f>IF($A57="","",IF(AND($F57="",$H57="",$I57="",$M57=""),"",IF(OR(AND($F57&lt;&gt;"",$H57=""),AND($F57="",$H57&lt;&gt;"")),"",IF(AND(ISNUMBER($F57),ISNUMBER($H57)),$F57*$H57,0)+IF(AND(ISNUMBER($I57),ISNUMBER($K57)),$I57*$K57,0)+IF(ISNUMBER($M57),$M57,0))))</f>
        <v/>
      </c>
      <c r="O57" s="47" t="n"/>
      <c r="P57" s="46">
        <f>IF(OR($A57="",$N57="",$O57=""),"",IFERROR($N57/(1-$O57),""))</f>
        <v/>
      </c>
      <c r="Q57" s="45" t="n"/>
      <c r="R57" s="48">
        <f>IF($A57="","",IF(AND(ISNUMBER($N57),ISNUMBER($Q57),$Q57&gt;0),IFERROR(($Q57-$N57)/$Q57,""),""))</f>
        <v/>
      </c>
      <c r="S57" s="48">
        <f>IF($A57="","",IF(AND(ISNUMBER($R57),ISNUMBER($O57)),$R57-$O57,""))</f>
        <v/>
      </c>
      <c r="T57" s="27">
        <f>IF($A57="","",IF(OR($N57="",NOT(ISNUMBER($O57))),"Check inputs",IF($Q57="","Needs quote",IF(NOT(ISNUMBER($R57)),"Check inputs",IF($R57&gt;=$O57,"Meets target",IF($R57&gt;=$O57-Assumptions!$B$7,"Near target","Below target"))))))</f>
        <v/>
      </c>
      <c r="U57" s="19" t="n"/>
      <c r="V57" s="19" t="n"/>
    </row>
    <row r="58" ht="24" customHeight="1">
      <c r="A58" s="44" t="n"/>
      <c r="B58" s="19" t="n"/>
      <c r="C58" s="19" t="n"/>
      <c r="D58" s="20" t="n"/>
      <c r="E58" s="20" t="n"/>
      <c r="F58" s="21" t="n"/>
      <c r="G58" s="19" t="n"/>
      <c r="H58" s="45" t="n"/>
      <c r="I58" s="23" t="n"/>
      <c r="J58" s="19" t="n"/>
      <c r="K58" s="49">
        <f>IF($A58="","",IFERROR(VLOOKUP($J58,Assumptions!$A$17:$B$22,2,FALSE),Assumptions!$B$4))</f>
        <v/>
      </c>
      <c r="L58" s="49">
        <f>IF($A58="","",IF(AND(ISNUMBER($I58),ISNUMBER($K58)),$I58*$K58,""))</f>
        <v/>
      </c>
      <c r="M58" s="45" t="n"/>
      <c r="N58" s="49">
        <f>IF($A58="","",IF(AND($F58="",$H58="",$I58="",$M58=""),"",IF(OR(AND($F58&lt;&gt;"",$H58=""),AND($F58="",$H58&lt;&gt;"")),"",IF(AND(ISNUMBER($F58),ISNUMBER($H58)),$F58*$H58,0)+IF(AND(ISNUMBER($I58),ISNUMBER($K58)),$I58*$K58,0)+IF(ISNUMBER($M58),$M58,0))))</f>
        <v/>
      </c>
      <c r="O58" s="47" t="n"/>
      <c r="P58" s="49">
        <f>IF(OR($A58="",$N58="",$O58=""),"",IFERROR($N58/(1-$O58),""))</f>
        <v/>
      </c>
      <c r="Q58" s="45" t="n"/>
      <c r="R58" s="50">
        <f>IF($A58="","",IF(AND(ISNUMBER($N58),ISNUMBER($Q58),$Q58&gt;0),IFERROR(($Q58-$N58)/$Q58,""),""))</f>
        <v/>
      </c>
      <c r="S58" s="50">
        <f>IF($A58="","",IF(AND(ISNUMBER($R58),ISNUMBER($O58)),$R58-$O58,""))</f>
        <v/>
      </c>
      <c r="T58" s="30">
        <f>IF($A58="","",IF(OR($N58="",NOT(ISNUMBER($O58))),"Check inputs",IF($Q58="","Needs quote",IF(NOT(ISNUMBER($R58)),"Check inputs",IF($R58&gt;=$O58,"Meets target",IF($R58&gt;=$O58-Assumptions!$B$7,"Near target","Below target"))))))</f>
        <v/>
      </c>
      <c r="U58" s="19" t="n"/>
      <c r="V58" s="19" t="n"/>
    </row>
    <row r="59" ht="24" customHeight="1">
      <c r="A59" s="44" t="n"/>
      <c r="B59" s="19" t="n"/>
      <c r="C59" s="19" t="n"/>
      <c r="D59" s="20" t="n"/>
      <c r="E59" s="20" t="n"/>
      <c r="F59" s="21" t="n"/>
      <c r="G59" s="19" t="n"/>
      <c r="H59" s="45" t="n"/>
      <c r="I59" s="23" t="n"/>
      <c r="J59" s="19" t="n"/>
      <c r="K59" s="46">
        <f>IF($A59="","",IFERROR(VLOOKUP($J59,Assumptions!$A$17:$B$22,2,FALSE),Assumptions!$B$4))</f>
        <v/>
      </c>
      <c r="L59" s="46">
        <f>IF($A59="","",IF(AND(ISNUMBER($I59),ISNUMBER($K59)),$I59*$K59,""))</f>
        <v/>
      </c>
      <c r="M59" s="45" t="n"/>
      <c r="N59" s="46">
        <f>IF($A59="","",IF(AND($F59="",$H59="",$I59="",$M59=""),"",IF(OR(AND($F59&lt;&gt;"",$H59=""),AND($F59="",$H59&lt;&gt;"")),"",IF(AND(ISNUMBER($F59),ISNUMBER($H59)),$F59*$H59,0)+IF(AND(ISNUMBER($I59),ISNUMBER($K59)),$I59*$K59,0)+IF(ISNUMBER($M59),$M59,0))))</f>
        <v/>
      </c>
      <c r="O59" s="47" t="n"/>
      <c r="P59" s="46">
        <f>IF(OR($A59="",$N59="",$O59=""),"",IFERROR($N59/(1-$O59),""))</f>
        <v/>
      </c>
      <c r="Q59" s="45" t="n"/>
      <c r="R59" s="48">
        <f>IF($A59="","",IF(AND(ISNUMBER($N59),ISNUMBER($Q59),$Q59&gt;0),IFERROR(($Q59-$N59)/$Q59,""),""))</f>
        <v/>
      </c>
      <c r="S59" s="48">
        <f>IF($A59="","",IF(AND(ISNUMBER($R59),ISNUMBER($O59)),$R59-$O59,""))</f>
        <v/>
      </c>
      <c r="T59" s="27">
        <f>IF($A59="","",IF(OR($N59="",NOT(ISNUMBER($O59))),"Check inputs",IF($Q59="","Needs quote",IF(NOT(ISNUMBER($R59)),"Check inputs",IF($R59&gt;=$O59,"Meets target",IF($R59&gt;=$O59-Assumptions!$B$7,"Near target","Below target"))))))</f>
        <v/>
      </c>
      <c r="U59" s="19" t="n"/>
      <c r="V59" s="19" t="n"/>
    </row>
    <row r="60" ht="24" customHeight="1">
      <c r="A60" s="44" t="n"/>
      <c r="B60" s="19" t="n"/>
      <c r="C60" s="19" t="n"/>
      <c r="D60" s="20" t="n"/>
      <c r="E60" s="20" t="n"/>
      <c r="F60" s="21" t="n"/>
      <c r="G60" s="19" t="n"/>
      <c r="H60" s="45" t="n"/>
      <c r="I60" s="23" t="n"/>
      <c r="J60" s="19" t="n"/>
      <c r="K60" s="49">
        <f>IF($A60="","",IFERROR(VLOOKUP($J60,Assumptions!$A$17:$B$22,2,FALSE),Assumptions!$B$4))</f>
        <v/>
      </c>
      <c r="L60" s="49">
        <f>IF($A60="","",IF(AND(ISNUMBER($I60),ISNUMBER($K60)),$I60*$K60,""))</f>
        <v/>
      </c>
      <c r="M60" s="45" t="n"/>
      <c r="N60" s="49">
        <f>IF($A60="","",IF(AND($F60="",$H60="",$I60="",$M60=""),"",IF(OR(AND($F60&lt;&gt;"",$H60=""),AND($F60="",$H60&lt;&gt;"")),"",IF(AND(ISNUMBER($F60),ISNUMBER($H60)),$F60*$H60,0)+IF(AND(ISNUMBER($I60),ISNUMBER($K60)),$I60*$K60,0)+IF(ISNUMBER($M60),$M60,0))))</f>
        <v/>
      </c>
      <c r="O60" s="47" t="n"/>
      <c r="P60" s="49">
        <f>IF(OR($A60="",$N60="",$O60=""),"",IFERROR($N60/(1-$O60),""))</f>
        <v/>
      </c>
      <c r="Q60" s="45" t="n"/>
      <c r="R60" s="50">
        <f>IF($A60="","",IF(AND(ISNUMBER($N60),ISNUMBER($Q60),$Q60&gt;0),IFERROR(($Q60-$N60)/$Q60,""),""))</f>
        <v/>
      </c>
      <c r="S60" s="50">
        <f>IF($A60="","",IF(AND(ISNUMBER($R60),ISNUMBER($O60)),$R60-$O60,""))</f>
        <v/>
      </c>
      <c r="T60" s="30">
        <f>IF($A60="","",IF(OR($N60="",NOT(ISNUMBER($O60))),"Check inputs",IF($Q60="","Needs quote",IF(NOT(ISNUMBER($R60)),"Check inputs",IF($R60&gt;=$O60,"Meets target",IF($R60&gt;=$O60-Assumptions!$B$7,"Near target","Below target"))))))</f>
        <v/>
      </c>
      <c r="U60" s="19" t="n"/>
      <c r="V60" s="19" t="n"/>
    </row>
    <row r="61" ht="24" customHeight="1">
      <c r="A61" s="44" t="n"/>
      <c r="B61" s="19" t="n"/>
      <c r="C61" s="19" t="n"/>
      <c r="D61" s="20" t="n"/>
      <c r="E61" s="20" t="n"/>
      <c r="F61" s="21" t="n"/>
      <c r="G61" s="19" t="n"/>
      <c r="H61" s="45" t="n"/>
      <c r="I61" s="23" t="n"/>
      <c r="J61" s="19" t="n"/>
      <c r="K61" s="46">
        <f>IF($A61="","",IFERROR(VLOOKUP($J61,Assumptions!$A$17:$B$22,2,FALSE),Assumptions!$B$4))</f>
        <v/>
      </c>
      <c r="L61" s="46">
        <f>IF($A61="","",IF(AND(ISNUMBER($I61),ISNUMBER($K61)),$I61*$K61,""))</f>
        <v/>
      </c>
      <c r="M61" s="45" t="n"/>
      <c r="N61" s="46">
        <f>IF($A61="","",IF(AND($F61="",$H61="",$I61="",$M61=""),"",IF(OR(AND($F61&lt;&gt;"",$H61=""),AND($F61="",$H61&lt;&gt;"")),"",IF(AND(ISNUMBER($F61),ISNUMBER($H61)),$F61*$H61,0)+IF(AND(ISNUMBER($I61),ISNUMBER($K61)),$I61*$K61,0)+IF(ISNUMBER($M61),$M61,0))))</f>
        <v/>
      </c>
      <c r="O61" s="47" t="n"/>
      <c r="P61" s="46">
        <f>IF(OR($A61="",$N61="",$O61=""),"",IFERROR($N61/(1-$O61),""))</f>
        <v/>
      </c>
      <c r="Q61" s="45" t="n"/>
      <c r="R61" s="48">
        <f>IF($A61="","",IF(AND(ISNUMBER($N61),ISNUMBER($Q61),$Q61&gt;0),IFERROR(($Q61-$N61)/$Q61,""),""))</f>
        <v/>
      </c>
      <c r="S61" s="48">
        <f>IF($A61="","",IF(AND(ISNUMBER($R61),ISNUMBER($O61)),$R61-$O61,""))</f>
        <v/>
      </c>
      <c r="T61" s="27">
        <f>IF($A61="","",IF(OR($N61="",NOT(ISNUMBER($O61))),"Check inputs",IF($Q61="","Needs quote",IF(NOT(ISNUMBER($R61)),"Check inputs",IF($R61&gt;=$O61,"Meets target",IF($R61&gt;=$O61-Assumptions!$B$7,"Near target","Below target"))))))</f>
        <v/>
      </c>
      <c r="U61" s="19" t="n"/>
      <c r="V61" s="19" t="n"/>
    </row>
    <row r="62" ht="24" customHeight="1">
      <c r="A62" s="44" t="n"/>
      <c r="B62" s="19" t="n"/>
      <c r="C62" s="19" t="n"/>
      <c r="D62" s="20" t="n"/>
      <c r="E62" s="20" t="n"/>
      <c r="F62" s="21" t="n"/>
      <c r="G62" s="19" t="n"/>
      <c r="H62" s="45" t="n"/>
      <c r="I62" s="23" t="n"/>
      <c r="J62" s="19" t="n"/>
      <c r="K62" s="49">
        <f>IF($A62="","",IFERROR(VLOOKUP($J62,Assumptions!$A$17:$B$22,2,FALSE),Assumptions!$B$4))</f>
        <v/>
      </c>
      <c r="L62" s="49">
        <f>IF($A62="","",IF(AND(ISNUMBER($I62),ISNUMBER($K62)),$I62*$K62,""))</f>
        <v/>
      </c>
      <c r="M62" s="45" t="n"/>
      <c r="N62" s="49">
        <f>IF($A62="","",IF(AND($F62="",$H62="",$I62="",$M62=""),"",IF(OR(AND($F62&lt;&gt;"",$H62=""),AND($F62="",$H62&lt;&gt;"")),"",IF(AND(ISNUMBER($F62),ISNUMBER($H62)),$F62*$H62,0)+IF(AND(ISNUMBER($I62),ISNUMBER($K62)),$I62*$K62,0)+IF(ISNUMBER($M62),$M62,0))))</f>
        <v/>
      </c>
      <c r="O62" s="47" t="n"/>
      <c r="P62" s="49">
        <f>IF(OR($A62="",$N62="",$O62=""),"",IFERROR($N62/(1-$O62),""))</f>
        <v/>
      </c>
      <c r="Q62" s="45" t="n"/>
      <c r="R62" s="50">
        <f>IF($A62="","",IF(AND(ISNUMBER($N62),ISNUMBER($Q62),$Q62&gt;0),IFERROR(($Q62-$N62)/$Q62,""),""))</f>
        <v/>
      </c>
      <c r="S62" s="50">
        <f>IF($A62="","",IF(AND(ISNUMBER($R62),ISNUMBER($O62)),$R62-$O62,""))</f>
        <v/>
      </c>
      <c r="T62" s="30">
        <f>IF($A62="","",IF(OR($N62="",NOT(ISNUMBER($O62))),"Check inputs",IF($Q62="","Needs quote",IF(NOT(ISNUMBER($R62)),"Check inputs",IF($R62&gt;=$O62,"Meets target",IF($R62&gt;=$O62-Assumptions!$B$7,"Near target","Below target"))))))</f>
        <v/>
      </c>
      <c r="U62" s="19" t="n"/>
      <c r="V62" s="19" t="n"/>
    </row>
    <row r="63" ht="24" customHeight="1">
      <c r="A63" s="44" t="n"/>
      <c r="B63" s="19" t="n"/>
      <c r="C63" s="19" t="n"/>
      <c r="D63" s="20" t="n"/>
      <c r="E63" s="20" t="n"/>
      <c r="F63" s="21" t="n"/>
      <c r="G63" s="19" t="n"/>
      <c r="H63" s="45" t="n"/>
      <c r="I63" s="23" t="n"/>
      <c r="J63" s="19" t="n"/>
      <c r="K63" s="46">
        <f>IF($A63="","",IFERROR(VLOOKUP($J63,Assumptions!$A$17:$B$22,2,FALSE),Assumptions!$B$4))</f>
        <v/>
      </c>
      <c r="L63" s="46">
        <f>IF($A63="","",IF(AND(ISNUMBER($I63),ISNUMBER($K63)),$I63*$K63,""))</f>
        <v/>
      </c>
      <c r="M63" s="45" t="n"/>
      <c r="N63" s="46">
        <f>IF($A63="","",IF(AND($F63="",$H63="",$I63="",$M63=""),"",IF(OR(AND($F63&lt;&gt;"",$H63=""),AND($F63="",$H63&lt;&gt;"")),"",IF(AND(ISNUMBER($F63),ISNUMBER($H63)),$F63*$H63,0)+IF(AND(ISNUMBER($I63),ISNUMBER($K63)),$I63*$K63,0)+IF(ISNUMBER($M63),$M63,0))))</f>
        <v/>
      </c>
      <c r="O63" s="47" t="n"/>
      <c r="P63" s="46">
        <f>IF(OR($A63="",$N63="",$O63=""),"",IFERROR($N63/(1-$O63),""))</f>
        <v/>
      </c>
      <c r="Q63" s="45" t="n"/>
      <c r="R63" s="48">
        <f>IF($A63="","",IF(AND(ISNUMBER($N63),ISNUMBER($Q63),$Q63&gt;0),IFERROR(($Q63-$N63)/$Q63,""),""))</f>
        <v/>
      </c>
      <c r="S63" s="48">
        <f>IF($A63="","",IF(AND(ISNUMBER($R63),ISNUMBER($O63)),$R63-$O63,""))</f>
        <v/>
      </c>
      <c r="T63" s="27">
        <f>IF($A63="","",IF(OR($N63="",NOT(ISNUMBER($O63))),"Check inputs",IF($Q63="","Needs quote",IF(NOT(ISNUMBER($R63)),"Check inputs",IF($R63&gt;=$O63,"Meets target",IF($R63&gt;=$O63-Assumptions!$B$7,"Near target","Below target"))))))</f>
        <v/>
      </c>
      <c r="U63" s="19" t="n"/>
      <c r="V63" s="19" t="n"/>
    </row>
    <row r="64" ht="24" customHeight="1">
      <c r="A64" s="44" t="n"/>
      <c r="B64" s="19" t="n"/>
      <c r="C64" s="19" t="n"/>
      <c r="D64" s="20" t="n"/>
      <c r="E64" s="20" t="n"/>
      <c r="F64" s="21" t="n"/>
      <c r="G64" s="19" t="n"/>
      <c r="H64" s="45" t="n"/>
      <c r="I64" s="23" t="n"/>
      <c r="J64" s="19" t="n"/>
      <c r="K64" s="49">
        <f>IF($A64="","",IFERROR(VLOOKUP($J64,Assumptions!$A$17:$B$22,2,FALSE),Assumptions!$B$4))</f>
        <v/>
      </c>
      <c r="L64" s="49">
        <f>IF($A64="","",IF(AND(ISNUMBER($I64),ISNUMBER($K64)),$I64*$K64,""))</f>
        <v/>
      </c>
      <c r="M64" s="45" t="n"/>
      <c r="N64" s="49">
        <f>IF($A64="","",IF(AND($F64="",$H64="",$I64="",$M64=""),"",IF(OR(AND($F64&lt;&gt;"",$H64=""),AND($F64="",$H64&lt;&gt;"")),"",IF(AND(ISNUMBER($F64),ISNUMBER($H64)),$F64*$H64,0)+IF(AND(ISNUMBER($I64),ISNUMBER($K64)),$I64*$K64,0)+IF(ISNUMBER($M64),$M64,0))))</f>
        <v/>
      </c>
      <c r="O64" s="47" t="n"/>
      <c r="P64" s="49">
        <f>IF(OR($A64="",$N64="",$O64=""),"",IFERROR($N64/(1-$O64),""))</f>
        <v/>
      </c>
      <c r="Q64" s="45" t="n"/>
      <c r="R64" s="50">
        <f>IF($A64="","",IF(AND(ISNUMBER($N64),ISNUMBER($Q64),$Q64&gt;0),IFERROR(($Q64-$N64)/$Q64,""),""))</f>
        <v/>
      </c>
      <c r="S64" s="50">
        <f>IF($A64="","",IF(AND(ISNUMBER($R64),ISNUMBER($O64)),$R64-$O64,""))</f>
        <v/>
      </c>
      <c r="T64" s="30">
        <f>IF($A64="","",IF(OR($N64="",NOT(ISNUMBER($O64))),"Check inputs",IF($Q64="","Needs quote",IF(NOT(ISNUMBER($R64)),"Check inputs",IF($R64&gt;=$O64,"Meets target",IF($R64&gt;=$O64-Assumptions!$B$7,"Near target","Below target"))))))</f>
        <v/>
      </c>
      <c r="U64" s="19" t="n"/>
      <c r="V64" s="19" t="n"/>
    </row>
    <row r="65" ht="24" customHeight="1">
      <c r="A65" s="44" t="n"/>
      <c r="B65" s="19" t="n"/>
      <c r="C65" s="19" t="n"/>
      <c r="D65" s="20" t="n"/>
      <c r="E65" s="20" t="n"/>
      <c r="F65" s="21" t="n"/>
      <c r="G65" s="19" t="n"/>
      <c r="H65" s="45" t="n"/>
      <c r="I65" s="23" t="n"/>
      <c r="J65" s="19" t="n"/>
      <c r="K65" s="46">
        <f>IF($A65="","",IFERROR(VLOOKUP($J65,Assumptions!$A$17:$B$22,2,FALSE),Assumptions!$B$4))</f>
        <v/>
      </c>
      <c r="L65" s="46">
        <f>IF($A65="","",IF(AND(ISNUMBER($I65),ISNUMBER($K65)),$I65*$K65,""))</f>
        <v/>
      </c>
      <c r="M65" s="45" t="n"/>
      <c r="N65" s="46">
        <f>IF($A65="","",IF(AND($F65="",$H65="",$I65="",$M65=""),"",IF(OR(AND($F65&lt;&gt;"",$H65=""),AND($F65="",$H65&lt;&gt;"")),"",IF(AND(ISNUMBER($F65),ISNUMBER($H65)),$F65*$H65,0)+IF(AND(ISNUMBER($I65),ISNUMBER($K65)),$I65*$K65,0)+IF(ISNUMBER($M65),$M65,0))))</f>
        <v/>
      </c>
      <c r="O65" s="47" t="n"/>
      <c r="P65" s="46">
        <f>IF(OR($A65="",$N65="",$O65=""),"",IFERROR($N65/(1-$O65),""))</f>
        <v/>
      </c>
      <c r="Q65" s="45" t="n"/>
      <c r="R65" s="48">
        <f>IF($A65="","",IF(AND(ISNUMBER($N65),ISNUMBER($Q65),$Q65&gt;0),IFERROR(($Q65-$N65)/$Q65,""),""))</f>
        <v/>
      </c>
      <c r="S65" s="48">
        <f>IF($A65="","",IF(AND(ISNUMBER($R65),ISNUMBER($O65)),$R65-$O65,""))</f>
        <v/>
      </c>
      <c r="T65" s="27">
        <f>IF($A65="","",IF(OR($N65="",NOT(ISNUMBER($O65))),"Check inputs",IF($Q65="","Needs quote",IF(NOT(ISNUMBER($R65)),"Check inputs",IF($R65&gt;=$O65,"Meets target",IF($R65&gt;=$O65-Assumptions!$B$7,"Near target","Below target"))))))</f>
        <v/>
      </c>
      <c r="U65" s="19" t="n"/>
      <c r="V65" s="19" t="n"/>
    </row>
    <row r="66" ht="24" customHeight="1">
      <c r="A66" s="44" t="n"/>
      <c r="B66" s="19" t="n"/>
      <c r="C66" s="19" t="n"/>
      <c r="D66" s="20" t="n"/>
      <c r="E66" s="20" t="n"/>
      <c r="F66" s="21" t="n"/>
      <c r="G66" s="19" t="n"/>
      <c r="H66" s="45" t="n"/>
      <c r="I66" s="23" t="n"/>
      <c r="J66" s="19" t="n"/>
      <c r="K66" s="49">
        <f>IF($A66="","",IFERROR(VLOOKUP($J66,Assumptions!$A$17:$B$22,2,FALSE),Assumptions!$B$4))</f>
        <v/>
      </c>
      <c r="L66" s="49">
        <f>IF($A66="","",IF(AND(ISNUMBER($I66),ISNUMBER($K66)),$I66*$K66,""))</f>
        <v/>
      </c>
      <c r="M66" s="45" t="n"/>
      <c r="N66" s="49">
        <f>IF($A66="","",IF(AND($F66="",$H66="",$I66="",$M66=""),"",IF(OR(AND($F66&lt;&gt;"",$H66=""),AND($F66="",$H66&lt;&gt;"")),"",IF(AND(ISNUMBER($F66),ISNUMBER($H66)),$F66*$H66,0)+IF(AND(ISNUMBER($I66),ISNUMBER($K66)),$I66*$K66,0)+IF(ISNUMBER($M66),$M66,0))))</f>
        <v/>
      </c>
      <c r="O66" s="47" t="n"/>
      <c r="P66" s="49">
        <f>IF(OR($A66="",$N66="",$O66=""),"",IFERROR($N66/(1-$O66),""))</f>
        <v/>
      </c>
      <c r="Q66" s="45" t="n"/>
      <c r="R66" s="50">
        <f>IF($A66="","",IF(AND(ISNUMBER($N66),ISNUMBER($Q66),$Q66&gt;0),IFERROR(($Q66-$N66)/$Q66,""),""))</f>
        <v/>
      </c>
      <c r="S66" s="50">
        <f>IF($A66="","",IF(AND(ISNUMBER($R66),ISNUMBER($O66)),$R66-$O66,""))</f>
        <v/>
      </c>
      <c r="T66" s="30">
        <f>IF($A66="","",IF(OR($N66="",NOT(ISNUMBER($O66))),"Check inputs",IF($Q66="","Needs quote",IF(NOT(ISNUMBER($R66)),"Check inputs",IF($R66&gt;=$O66,"Meets target",IF($R66&gt;=$O66-Assumptions!$B$7,"Near target","Below target"))))))</f>
        <v/>
      </c>
      <c r="U66" s="19" t="n"/>
      <c r="V66" s="19" t="n"/>
    </row>
    <row r="67" ht="24" customHeight="1">
      <c r="A67" s="44" t="n"/>
      <c r="B67" s="19" t="n"/>
      <c r="C67" s="19" t="n"/>
      <c r="D67" s="20" t="n"/>
      <c r="E67" s="20" t="n"/>
      <c r="F67" s="21" t="n"/>
      <c r="G67" s="19" t="n"/>
      <c r="H67" s="45" t="n"/>
      <c r="I67" s="23" t="n"/>
      <c r="J67" s="19" t="n"/>
      <c r="K67" s="46">
        <f>IF($A67="","",IFERROR(VLOOKUP($J67,Assumptions!$A$17:$B$22,2,FALSE),Assumptions!$B$4))</f>
        <v/>
      </c>
      <c r="L67" s="46">
        <f>IF($A67="","",IF(AND(ISNUMBER($I67),ISNUMBER($K67)),$I67*$K67,""))</f>
        <v/>
      </c>
      <c r="M67" s="45" t="n"/>
      <c r="N67" s="46">
        <f>IF($A67="","",IF(AND($F67="",$H67="",$I67="",$M67=""),"",IF(OR(AND($F67&lt;&gt;"",$H67=""),AND($F67="",$H67&lt;&gt;"")),"",IF(AND(ISNUMBER($F67),ISNUMBER($H67)),$F67*$H67,0)+IF(AND(ISNUMBER($I67),ISNUMBER($K67)),$I67*$K67,0)+IF(ISNUMBER($M67),$M67,0))))</f>
        <v/>
      </c>
      <c r="O67" s="47" t="n"/>
      <c r="P67" s="46">
        <f>IF(OR($A67="",$N67="",$O67=""),"",IFERROR($N67/(1-$O67),""))</f>
        <v/>
      </c>
      <c r="Q67" s="45" t="n"/>
      <c r="R67" s="48">
        <f>IF($A67="","",IF(AND(ISNUMBER($N67),ISNUMBER($Q67),$Q67&gt;0),IFERROR(($Q67-$N67)/$Q67,""),""))</f>
        <v/>
      </c>
      <c r="S67" s="48">
        <f>IF($A67="","",IF(AND(ISNUMBER($R67),ISNUMBER($O67)),$R67-$O67,""))</f>
        <v/>
      </c>
      <c r="T67" s="27">
        <f>IF($A67="","",IF(OR($N67="",NOT(ISNUMBER($O67))),"Check inputs",IF($Q67="","Needs quote",IF(NOT(ISNUMBER($R67)),"Check inputs",IF($R67&gt;=$O67,"Meets target",IF($R67&gt;=$O67-Assumptions!$B$7,"Near target","Below target"))))))</f>
        <v/>
      </c>
      <c r="U67" s="19" t="n"/>
      <c r="V67" s="19" t="n"/>
    </row>
    <row r="68" ht="24" customHeight="1">
      <c r="A68" s="44" t="n"/>
      <c r="B68" s="19" t="n"/>
      <c r="C68" s="19" t="n"/>
      <c r="D68" s="20" t="n"/>
      <c r="E68" s="20" t="n"/>
      <c r="F68" s="21" t="n"/>
      <c r="G68" s="19" t="n"/>
      <c r="H68" s="45" t="n"/>
      <c r="I68" s="23" t="n"/>
      <c r="J68" s="19" t="n"/>
      <c r="K68" s="49">
        <f>IF($A68="","",IFERROR(VLOOKUP($J68,Assumptions!$A$17:$B$22,2,FALSE),Assumptions!$B$4))</f>
        <v/>
      </c>
      <c r="L68" s="49">
        <f>IF($A68="","",IF(AND(ISNUMBER($I68),ISNUMBER($K68)),$I68*$K68,""))</f>
        <v/>
      </c>
      <c r="M68" s="45" t="n"/>
      <c r="N68" s="49">
        <f>IF($A68="","",IF(AND($F68="",$H68="",$I68="",$M68=""),"",IF(OR(AND($F68&lt;&gt;"",$H68=""),AND($F68="",$H68&lt;&gt;"")),"",IF(AND(ISNUMBER($F68),ISNUMBER($H68)),$F68*$H68,0)+IF(AND(ISNUMBER($I68),ISNUMBER($K68)),$I68*$K68,0)+IF(ISNUMBER($M68),$M68,0))))</f>
        <v/>
      </c>
      <c r="O68" s="47" t="n"/>
      <c r="P68" s="49">
        <f>IF(OR($A68="",$N68="",$O68=""),"",IFERROR($N68/(1-$O68),""))</f>
        <v/>
      </c>
      <c r="Q68" s="45" t="n"/>
      <c r="R68" s="50">
        <f>IF($A68="","",IF(AND(ISNUMBER($N68),ISNUMBER($Q68),$Q68&gt;0),IFERROR(($Q68-$N68)/$Q68,""),""))</f>
        <v/>
      </c>
      <c r="S68" s="50">
        <f>IF($A68="","",IF(AND(ISNUMBER($R68),ISNUMBER($O68)),$R68-$O68,""))</f>
        <v/>
      </c>
      <c r="T68" s="30">
        <f>IF($A68="","",IF(OR($N68="",NOT(ISNUMBER($O68))),"Check inputs",IF($Q68="","Needs quote",IF(NOT(ISNUMBER($R68)),"Check inputs",IF($R68&gt;=$O68,"Meets target",IF($R68&gt;=$O68-Assumptions!$B$7,"Near target","Below target"))))))</f>
        <v/>
      </c>
      <c r="U68" s="19" t="n"/>
      <c r="V68" s="19" t="n"/>
    </row>
    <row r="69" ht="24" customHeight="1">
      <c r="A69" s="44" t="n"/>
      <c r="B69" s="19" t="n"/>
      <c r="C69" s="19" t="n"/>
      <c r="D69" s="20" t="n"/>
      <c r="E69" s="20" t="n"/>
      <c r="F69" s="21" t="n"/>
      <c r="G69" s="19" t="n"/>
      <c r="H69" s="45" t="n"/>
      <c r="I69" s="23" t="n"/>
      <c r="J69" s="19" t="n"/>
      <c r="K69" s="46">
        <f>IF($A69="","",IFERROR(VLOOKUP($J69,Assumptions!$A$17:$B$22,2,FALSE),Assumptions!$B$4))</f>
        <v/>
      </c>
      <c r="L69" s="46">
        <f>IF($A69="","",IF(AND(ISNUMBER($I69),ISNUMBER($K69)),$I69*$K69,""))</f>
        <v/>
      </c>
      <c r="M69" s="45" t="n"/>
      <c r="N69" s="46">
        <f>IF($A69="","",IF(AND($F69="",$H69="",$I69="",$M69=""),"",IF(OR(AND($F69&lt;&gt;"",$H69=""),AND($F69="",$H69&lt;&gt;"")),"",IF(AND(ISNUMBER($F69),ISNUMBER($H69)),$F69*$H69,0)+IF(AND(ISNUMBER($I69),ISNUMBER($K69)),$I69*$K69,0)+IF(ISNUMBER($M69),$M69,0))))</f>
        <v/>
      </c>
      <c r="O69" s="47" t="n"/>
      <c r="P69" s="46">
        <f>IF(OR($A69="",$N69="",$O69=""),"",IFERROR($N69/(1-$O69),""))</f>
        <v/>
      </c>
      <c r="Q69" s="45" t="n"/>
      <c r="R69" s="48">
        <f>IF($A69="","",IF(AND(ISNUMBER($N69),ISNUMBER($Q69),$Q69&gt;0),IFERROR(($Q69-$N69)/$Q69,""),""))</f>
        <v/>
      </c>
      <c r="S69" s="48">
        <f>IF($A69="","",IF(AND(ISNUMBER($R69),ISNUMBER($O69)),$R69-$O69,""))</f>
        <v/>
      </c>
      <c r="T69" s="27">
        <f>IF($A69="","",IF(OR($N69="",NOT(ISNUMBER($O69))),"Check inputs",IF($Q69="","Needs quote",IF(NOT(ISNUMBER($R69)),"Check inputs",IF($R69&gt;=$O69,"Meets target",IF($R69&gt;=$O69-Assumptions!$B$7,"Near target","Below target"))))))</f>
        <v/>
      </c>
      <c r="U69" s="19" t="n"/>
      <c r="V69" s="19" t="n"/>
    </row>
    <row r="70" ht="24" customHeight="1">
      <c r="A70" s="44" t="n"/>
      <c r="B70" s="19" t="n"/>
      <c r="C70" s="19" t="n"/>
      <c r="D70" s="20" t="n"/>
      <c r="E70" s="20" t="n"/>
      <c r="F70" s="21" t="n"/>
      <c r="G70" s="19" t="n"/>
      <c r="H70" s="45" t="n"/>
      <c r="I70" s="23" t="n"/>
      <c r="J70" s="19" t="n"/>
      <c r="K70" s="49">
        <f>IF($A70="","",IFERROR(VLOOKUP($J70,Assumptions!$A$17:$B$22,2,FALSE),Assumptions!$B$4))</f>
        <v/>
      </c>
      <c r="L70" s="49">
        <f>IF($A70="","",IF(AND(ISNUMBER($I70),ISNUMBER($K70)),$I70*$K70,""))</f>
        <v/>
      </c>
      <c r="M70" s="45" t="n"/>
      <c r="N70" s="49">
        <f>IF($A70="","",IF(AND($F70="",$H70="",$I70="",$M70=""),"",IF(OR(AND($F70&lt;&gt;"",$H70=""),AND($F70="",$H70&lt;&gt;"")),"",IF(AND(ISNUMBER($F70),ISNUMBER($H70)),$F70*$H70,0)+IF(AND(ISNUMBER($I70),ISNUMBER($K70)),$I70*$K70,0)+IF(ISNUMBER($M70),$M70,0))))</f>
        <v/>
      </c>
      <c r="O70" s="47" t="n"/>
      <c r="P70" s="49">
        <f>IF(OR($A70="",$N70="",$O70=""),"",IFERROR($N70/(1-$O70),""))</f>
        <v/>
      </c>
      <c r="Q70" s="45" t="n"/>
      <c r="R70" s="50">
        <f>IF($A70="","",IF(AND(ISNUMBER($N70),ISNUMBER($Q70),$Q70&gt;0),IFERROR(($Q70-$N70)/$Q70,""),""))</f>
        <v/>
      </c>
      <c r="S70" s="50">
        <f>IF($A70="","",IF(AND(ISNUMBER($R70),ISNUMBER($O70)),$R70-$O70,""))</f>
        <v/>
      </c>
      <c r="T70" s="30">
        <f>IF($A70="","",IF(OR($N70="",NOT(ISNUMBER($O70))),"Check inputs",IF($Q70="","Needs quote",IF(NOT(ISNUMBER($R70)),"Check inputs",IF($R70&gt;=$O70,"Meets target",IF($R70&gt;=$O70-Assumptions!$B$7,"Near target","Below target"))))))</f>
        <v/>
      </c>
      <c r="U70" s="19" t="n"/>
      <c r="V70" s="19" t="n"/>
    </row>
    <row r="71" ht="24" customHeight="1">
      <c r="A71" s="44" t="n"/>
      <c r="B71" s="19" t="n"/>
      <c r="C71" s="19" t="n"/>
      <c r="D71" s="20" t="n"/>
      <c r="E71" s="20" t="n"/>
      <c r="F71" s="21" t="n"/>
      <c r="G71" s="19" t="n"/>
      <c r="H71" s="45" t="n"/>
      <c r="I71" s="23" t="n"/>
      <c r="J71" s="19" t="n"/>
      <c r="K71" s="46">
        <f>IF($A71="","",IFERROR(VLOOKUP($J71,Assumptions!$A$17:$B$22,2,FALSE),Assumptions!$B$4))</f>
        <v/>
      </c>
      <c r="L71" s="46">
        <f>IF($A71="","",IF(AND(ISNUMBER($I71),ISNUMBER($K71)),$I71*$K71,""))</f>
        <v/>
      </c>
      <c r="M71" s="45" t="n"/>
      <c r="N71" s="46">
        <f>IF($A71="","",IF(AND($F71="",$H71="",$I71="",$M71=""),"",IF(OR(AND($F71&lt;&gt;"",$H71=""),AND($F71="",$H71&lt;&gt;"")),"",IF(AND(ISNUMBER($F71),ISNUMBER($H71)),$F71*$H71,0)+IF(AND(ISNUMBER($I71),ISNUMBER($K71)),$I71*$K71,0)+IF(ISNUMBER($M71),$M71,0))))</f>
        <v/>
      </c>
      <c r="O71" s="47" t="n"/>
      <c r="P71" s="46">
        <f>IF(OR($A71="",$N71="",$O71=""),"",IFERROR($N71/(1-$O71),""))</f>
        <v/>
      </c>
      <c r="Q71" s="45" t="n"/>
      <c r="R71" s="48">
        <f>IF($A71="","",IF(AND(ISNUMBER($N71),ISNUMBER($Q71),$Q71&gt;0),IFERROR(($Q71-$N71)/$Q71,""),""))</f>
        <v/>
      </c>
      <c r="S71" s="48">
        <f>IF($A71="","",IF(AND(ISNUMBER($R71),ISNUMBER($O71)),$R71-$O71,""))</f>
        <v/>
      </c>
      <c r="T71" s="27">
        <f>IF($A71="","",IF(OR($N71="",NOT(ISNUMBER($O71))),"Check inputs",IF($Q71="","Needs quote",IF(NOT(ISNUMBER($R71)),"Check inputs",IF($R71&gt;=$O71,"Meets target",IF($R71&gt;=$O71-Assumptions!$B$7,"Near target","Below target"))))))</f>
        <v/>
      </c>
      <c r="U71" s="19" t="n"/>
      <c r="V71" s="19" t="n"/>
    </row>
    <row r="72" ht="24" customHeight="1">
      <c r="A72" s="44" t="n"/>
      <c r="B72" s="19" t="n"/>
      <c r="C72" s="19" t="n"/>
      <c r="D72" s="20" t="n"/>
      <c r="E72" s="20" t="n"/>
      <c r="F72" s="21" t="n"/>
      <c r="G72" s="19" t="n"/>
      <c r="H72" s="45" t="n"/>
      <c r="I72" s="23" t="n"/>
      <c r="J72" s="19" t="n"/>
      <c r="K72" s="49">
        <f>IF($A72="","",IFERROR(VLOOKUP($J72,Assumptions!$A$17:$B$22,2,FALSE),Assumptions!$B$4))</f>
        <v/>
      </c>
      <c r="L72" s="49">
        <f>IF($A72="","",IF(AND(ISNUMBER($I72),ISNUMBER($K72)),$I72*$K72,""))</f>
        <v/>
      </c>
      <c r="M72" s="45" t="n"/>
      <c r="N72" s="49">
        <f>IF($A72="","",IF(AND($F72="",$H72="",$I72="",$M72=""),"",IF(OR(AND($F72&lt;&gt;"",$H72=""),AND($F72="",$H72&lt;&gt;"")),"",IF(AND(ISNUMBER($F72),ISNUMBER($H72)),$F72*$H72,0)+IF(AND(ISNUMBER($I72),ISNUMBER($K72)),$I72*$K72,0)+IF(ISNUMBER($M72),$M72,0))))</f>
        <v/>
      </c>
      <c r="O72" s="47" t="n"/>
      <c r="P72" s="49">
        <f>IF(OR($A72="",$N72="",$O72=""),"",IFERROR($N72/(1-$O72),""))</f>
        <v/>
      </c>
      <c r="Q72" s="45" t="n"/>
      <c r="R72" s="50">
        <f>IF($A72="","",IF(AND(ISNUMBER($N72),ISNUMBER($Q72),$Q72&gt;0),IFERROR(($Q72-$N72)/$Q72,""),""))</f>
        <v/>
      </c>
      <c r="S72" s="50">
        <f>IF($A72="","",IF(AND(ISNUMBER($R72),ISNUMBER($O72)),$R72-$O72,""))</f>
        <v/>
      </c>
      <c r="T72" s="30">
        <f>IF($A72="","",IF(OR($N72="",NOT(ISNUMBER($O72))),"Check inputs",IF($Q72="","Needs quote",IF(NOT(ISNUMBER($R72)),"Check inputs",IF($R72&gt;=$O72,"Meets target",IF($R72&gt;=$O72-Assumptions!$B$7,"Near target","Below target"))))))</f>
        <v/>
      </c>
      <c r="U72" s="19" t="n"/>
      <c r="V72" s="19" t="n"/>
    </row>
    <row r="73" ht="24" customHeight="1">
      <c r="A73" s="44" t="n"/>
      <c r="B73" s="19" t="n"/>
      <c r="C73" s="19" t="n"/>
      <c r="D73" s="20" t="n"/>
      <c r="E73" s="20" t="n"/>
      <c r="F73" s="21" t="n"/>
      <c r="G73" s="19" t="n"/>
      <c r="H73" s="45" t="n"/>
      <c r="I73" s="23" t="n"/>
      <c r="J73" s="19" t="n"/>
      <c r="K73" s="46">
        <f>IF($A73="","",IFERROR(VLOOKUP($J73,Assumptions!$A$17:$B$22,2,FALSE),Assumptions!$B$4))</f>
        <v/>
      </c>
      <c r="L73" s="46">
        <f>IF($A73="","",IF(AND(ISNUMBER($I73),ISNUMBER($K73)),$I73*$K73,""))</f>
        <v/>
      </c>
      <c r="M73" s="45" t="n"/>
      <c r="N73" s="46">
        <f>IF($A73="","",IF(AND($F73="",$H73="",$I73="",$M73=""),"",IF(OR(AND($F73&lt;&gt;"",$H73=""),AND($F73="",$H73&lt;&gt;"")),"",IF(AND(ISNUMBER($F73),ISNUMBER($H73)),$F73*$H73,0)+IF(AND(ISNUMBER($I73),ISNUMBER($K73)),$I73*$K73,0)+IF(ISNUMBER($M73),$M73,0))))</f>
        <v/>
      </c>
      <c r="O73" s="47" t="n"/>
      <c r="P73" s="46">
        <f>IF(OR($A73="",$N73="",$O73=""),"",IFERROR($N73/(1-$O73),""))</f>
        <v/>
      </c>
      <c r="Q73" s="45" t="n"/>
      <c r="R73" s="48">
        <f>IF($A73="","",IF(AND(ISNUMBER($N73),ISNUMBER($Q73),$Q73&gt;0),IFERROR(($Q73-$N73)/$Q73,""),""))</f>
        <v/>
      </c>
      <c r="S73" s="48">
        <f>IF($A73="","",IF(AND(ISNUMBER($R73),ISNUMBER($O73)),$R73-$O73,""))</f>
        <v/>
      </c>
      <c r="T73" s="27">
        <f>IF($A73="","",IF(OR($N73="",NOT(ISNUMBER($O73))),"Check inputs",IF($Q73="","Needs quote",IF(NOT(ISNUMBER($R73)),"Check inputs",IF($R73&gt;=$O73,"Meets target",IF($R73&gt;=$O73-Assumptions!$B$7,"Near target","Below target"))))))</f>
        <v/>
      </c>
      <c r="U73" s="19" t="n"/>
      <c r="V73" s="19" t="n"/>
    </row>
    <row r="74" ht="24" customHeight="1">
      <c r="A74" s="44" t="n"/>
      <c r="B74" s="19" t="n"/>
      <c r="C74" s="19" t="n"/>
      <c r="D74" s="20" t="n"/>
      <c r="E74" s="20" t="n"/>
      <c r="F74" s="21" t="n"/>
      <c r="G74" s="19" t="n"/>
      <c r="H74" s="45" t="n"/>
      <c r="I74" s="23" t="n"/>
      <c r="J74" s="19" t="n"/>
      <c r="K74" s="49">
        <f>IF($A74="","",IFERROR(VLOOKUP($J74,Assumptions!$A$17:$B$22,2,FALSE),Assumptions!$B$4))</f>
        <v/>
      </c>
      <c r="L74" s="49">
        <f>IF($A74="","",IF(AND(ISNUMBER($I74),ISNUMBER($K74)),$I74*$K74,""))</f>
        <v/>
      </c>
      <c r="M74" s="45" t="n"/>
      <c r="N74" s="49">
        <f>IF($A74="","",IF(AND($F74="",$H74="",$I74="",$M74=""),"",IF(OR(AND($F74&lt;&gt;"",$H74=""),AND($F74="",$H74&lt;&gt;"")),"",IF(AND(ISNUMBER($F74),ISNUMBER($H74)),$F74*$H74,0)+IF(AND(ISNUMBER($I74),ISNUMBER($K74)),$I74*$K74,0)+IF(ISNUMBER($M74),$M74,0))))</f>
        <v/>
      </c>
      <c r="O74" s="47" t="n"/>
      <c r="P74" s="49">
        <f>IF(OR($A74="",$N74="",$O74=""),"",IFERROR($N74/(1-$O74),""))</f>
        <v/>
      </c>
      <c r="Q74" s="45" t="n"/>
      <c r="R74" s="50">
        <f>IF($A74="","",IF(AND(ISNUMBER($N74),ISNUMBER($Q74),$Q74&gt;0),IFERROR(($Q74-$N74)/$Q74,""),""))</f>
        <v/>
      </c>
      <c r="S74" s="50">
        <f>IF($A74="","",IF(AND(ISNUMBER($R74),ISNUMBER($O74)),$R74-$O74,""))</f>
        <v/>
      </c>
      <c r="T74" s="30">
        <f>IF($A74="","",IF(OR($N74="",NOT(ISNUMBER($O74))),"Check inputs",IF($Q74="","Needs quote",IF(NOT(ISNUMBER($R74)),"Check inputs",IF($R74&gt;=$O74,"Meets target",IF($R74&gt;=$O74-Assumptions!$B$7,"Near target","Below target"))))))</f>
        <v/>
      </c>
      <c r="U74" s="19" t="n"/>
      <c r="V74" s="19" t="n"/>
    </row>
    <row r="75" ht="24" customHeight="1">
      <c r="A75" s="44" t="n"/>
      <c r="B75" s="19" t="n"/>
      <c r="C75" s="19" t="n"/>
      <c r="D75" s="20" t="n"/>
      <c r="E75" s="20" t="n"/>
      <c r="F75" s="21" t="n"/>
      <c r="G75" s="19" t="n"/>
      <c r="H75" s="45" t="n"/>
      <c r="I75" s="23" t="n"/>
      <c r="J75" s="19" t="n"/>
      <c r="K75" s="46">
        <f>IF($A75="","",IFERROR(VLOOKUP($J75,Assumptions!$A$17:$B$22,2,FALSE),Assumptions!$B$4))</f>
        <v/>
      </c>
      <c r="L75" s="46">
        <f>IF($A75="","",IF(AND(ISNUMBER($I75),ISNUMBER($K75)),$I75*$K75,""))</f>
        <v/>
      </c>
      <c r="M75" s="45" t="n"/>
      <c r="N75" s="46">
        <f>IF($A75="","",IF(AND($F75="",$H75="",$I75="",$M75=""),"",IF(OR(AND($F75&lt;&gt;"",$H75=""),AND($F75="",$H75&lt;&gt;"")),"",IF(AND(ISNUMBER($F75),ISNUMBER($H75)),$F75*$H75,0)+IF(AND(ISNUMBER($I75),ISNUMBER($K75)),$I75*$K75,0)+IF(ISNUMBER($M75),$M75,0))))</f>
        <v/>
      </c>
      <c r="O75" s="47" t="n"/>
      <c r="P75" s="46">
        <f>IF(OR($A75="",$N75="",$O75=""),"",IFERROR($N75/(1-$O75),""))</f>
        <v/>
      </c>
      <c r="Q75" s="45" t="n"/>
      <c r="R75" s="48">
        <f>IF($A75="","",IF(AND(ISNUMBER($N75),ISNUMBER($Q75),$Q75&gt;0),IFERROR(($Q75-$N75)/$Q75,""),""))</f>
        <v/>
      </c>
      <c r="S75" s="48">
        <f>IF($A75="","",IF(AND(ISNUMBER($R75),ISNUMBER($O75)),$R75-$O75,""))</f>
        <v/>
      </c>
      <c r="T75" s="27">
        <f>IF($A75="","",IF(OR($N75="",NOT(ISNUMBER($O75))),"Check inputs",IF($Q75="","Needs quote",IF(NOT(ISNUMBER($R75)),"Check inputs",IF($R75&gt;=$O75,"Meets target",IF($R75&gt;=$O75-Assumptions!$B$7,"Near target","Below target"))))))</f>
        <v/>
      </c>
      <c r="U75" s="19" t="n"/>
      <c r="V75" s="19" t="n"/>
    </row>
    <row r="76" ht="24" customHeight="1">
      <c r="A76" s="44" t="n"/>
      <c r="B76" s="19" t="n"/>
      <c r="C76" s="19" t="n"/>
      <c r="D76" s="20" t="n"/>
      <c r="E76" s="20" t="n"/>
      <c r="F76" s="21" t="n"/>
      <c r="G76" s="19" t="n"/>
      <c r="H76" s="45" t="n"/>
      <c r="I76" s="23" t="n"/>
      <c r="J76" s="19" t="n"/>
      <c r="K76" s="49">
        <f>IF($A76="","",IFERROR(VLOOKUP($J76,Assumptions!$A$17:$B$22,2,FALSE),Assumptions!$B$4))</f>
        <v/>
      </c>
      <c r="L76" s="49">
        <f>IF($A76="","",IF(AND(ISNUMBER($I76),ISNUMBER($K76)),$I76*$K76,""))</f>
        <v/>
      </c>
      <c r="M76" s="45" t="n"/>
      <c r="N76" s="49">
        <f>IF($A76="","",IF(AND($F76="",$H76="",$I76="",$M76=""),"",IF(OR(AND($F76&lt;&gt;"",$H76=""),AND($F76="",$H76&lt;&gt;"")),"",IF(AND(ISNUMBER($F76),ISNUMBER($H76)),$F76*$H76,0)+IF(AND(ISNUMBER($I76),ISNUMBER($K76)),$I76*$K76,0)+IF(ISNUMBER($M76),$M76,0))))</f>
        <v/>
      </c>
      <c r="O76" s="47" t="n"/>
      <c r="P76" s="49">
        <f>IF(OR($A76="",$N76="",$O76=""),"",IFERROR($N76/(1-$O76),""))</f>
        <v/>
      </c>
      <c r="Q76" s="45" t="n"/>
      <c r="R76" s="50">
        <f>IF($A76="","",IF(AND(ISNUMBER($N76),ISNUMBER($Q76),$Q76&gt;0),IFERROR(($Q76-$N76)/$Q76,""),""))</f>
        <v/>
      </c>
      <c r="S76" s="50">
        <f>IF($A76="","",IF(AND(ISNUMBER($R76),ISNUMBER($O76)),$R76-$O76,""))</f>
        <v/>
      </c>
      <c r="T76" s="30">
        <f>IF($A76="","",IF(OR($N76="",NOT(ISNUMBER($O76))),"Check inputs",IF($Q76="","Needs quote",IF(NOT(ISNUMBER($R76)),"Check inputs",IF($R76&gt;=$O76,"Meets target",IF($R76&gt;=$O76-Assumptions!$B$7,"Near target","Below target"))))))</f>
        <v/>
      </c>
      <c r="U76" s="19" t="n"/>
      <c r="V76" s="19" t="n"/>
    </row>
    <row r="77" ht="24" customHeight="1">
      <c r="A77" s="44" t="n"/>
      <c r="B77" s="19" t="n"/>
      <c r="C77" s="19" t="n"/>
      <c r="D77" s="20" t="n"/>
      <c r="E77" s="20" t="n"/>
      <c r="F77" s="21" t="n"/>
      <c r="G77" s="19" t="n"/>
      <c r="H77" s="45" t="n"/>
      <c r="I77" s="23" t="n"/>
      <c r="J77" s="19" t="n"/>
      <c r="K77" s="46">
        <f>IF($A77="","",IFERROR(VLOOKUP($J77,Assumptions!$A$17:$B$22,2,FALSE),Assumptions!$B$4))</f>
        <v/>
      </c>
      <c r="L77" s="46">
        <f>IF($A77="","",IF(AND(ISNUMBER($I77),ISNUMBER($K77)),$I77*$K77,""))</f>
        <v/>
      </c>
      <c r="M77" s="45" t="n"/>
      <c r="N77" s="46">
        <f>IF($A77="","",IF(AND($F77="",$H77="",$I77="",$M77=""),"",IF(OR(AND($F77&lt;&gt;"",$H77=""),AND($F77="",$H77&lt;&gt;"")),"",IF(AND(ISNUMBER($F77),ISNUMBER($H77)),$F77*$H77,0)+IF(AND(ISNUMBER($I77),ISNUMBER($K77)),$I77*$K77,0)+IF(ISNUMBER($M77),$M77,0))))</f>
        <v/>
      </c>
      <c r="O77" s="47" t="n"/>
      <c r="P77" s="46">
        <f>IF(OR($A77="",$N77="",$O77=""),"",IFERROR($N77/(1-$O77),""))</f>
        <v/>
      </c>
      <c r="Q77" s="45" t="n"/>
      <c r="R77" s="48">
        <f>IF($A77="","",IF(AND(ISNUMBER($N77),ISNUMBER($Q77),$Q77&gt;0),IFERROR(($Q77-$N77)/$Q77,""),""))</f>
        <v/>
      </c>
      <c r="S77" s="48">
        <f>IF($A77="","",IF(AND(ISNUMBER($R77),ISNUMBER($O77)),$R77-$O77,""))</f>
        <v/>
      </c>
      <c r="T77" s="27">
        <f>IF($A77="","",IF(OR($N77="",NOT(ISNUMBER($O77))),"Check inputs",IF($Q77="","Needs quote",IF(NOT(ISNUMBER($R77)),"Check inputs",IF($R77&gt;=$O77,"Meets target",IF($R77&gt;=$O77-Assumptions!$B$7,"Near target","Below target"))))))</f>
        <v/>
      </c>
      <c r="U77" s="19" t="n"/>
      <c r="V77" s="19" t="n"/>
    </row>
    <row r="78" ht="24" customHeight="1">
      <c r="A78" s="44" t="n"/>
      <c r="B78" s="19" t="n"/>
      <c r="C78" s="19" t="n"/>
      <c r="D78" s="20" t="n"/>
      <c r="E78" s="20" t="n"/>
      <c r="F78" s="21" t="n"/>
      <c r="G78" s="19" t="n"/>
      <c r="H78" s="45" t="n"/>
      <c r="I78" s="23" t="n"/>
      <c r="J78" s="19" t="n"/>
      <c r="K78" s="49">
        <f>IF($A78="","",IFERROR(VLOOKUP($J78,Assumptions!$A$17:$B$22,2,FALSE),Assumptions!$B$4))</f>
        <v/>
      </c>
      <c r="L78" s="49">
        <f>IF($A78="","",IF(AND(ISNUMBER($I78),ISNUMBER($K78)),$I78*$K78,""))</f>
        <v/>
      </c>
      <c r="M78" s="45" t="n"/>
      <c r="N78" s="49">
        <f>IF($A78="","",IF(AND($F78="",$H78="",$I78="",$M78=""),"",IF(OR(AND($F78&lt;&gt;"",$H78=""),AND($F78="",$H78&lt;&gt;"")),"",IF(AND(ISNUMBER($F78),ISNUMBER($H78)),$F78*$H78,0)+IF(AND(ISNUMBER($I78),ISNUMBER($K78)),$I78*$K78,0)+IF(ISNUMBER($M78),$M78,0))))</f>
        <v/>
      </c>
      <c r="O78" s="47" t="n"/>
      <c r="P78" s="49">
        <f>IF(OR($A78="",$N78="",$O78=""),"",IFERROR($N78/(1-$O78),""))</f>
        <v/>
      </c>
      <c r="Q78" s="45" t="n"/>
      <c r="R78" s="50">
        <f>IF($A78="","",IF(AND(ISNUMBER($N78),ISNUMBER($Q78),$Q78&gt;0),IFERROR(($Q78-$N78)/$Q78,""),""))</f>
        <v/>
      </c>
      <c r="S78" s="50">
        <f>IF($A78="","",IF(AND(ISNUMBER($R78),ISNUMBER($O78)),$R78-$O78,""))</f>
        <v/>
      </c>
      <c r="T78" s="30">
        <f>IF($A78="","",IF(OR($N78="",NOT(ISNUMBER($O78))),"Check inputs",IF($Q78="","Needs quote",IF(NOT(ISNUMBER($R78)),"Check inputs",IF($R78&gt;=$O78,"Meets target",IF($R78&gt;=$O78-Assumptions!$B$7,"Near target","Below target"))))))</f>
        <v/>
      </c>
      <c r="U78" s="19" t="n"/>
      <c r="V78" s="19" t="n"/>
    </row>
    <row r="79" ht="24" customHeight="1">
      <c r="A79" s="44" t="n"/>
      <c r="B79" s="19" t="n"/>
      <c r="C79" s="19" t="n"/>
      <c r="D79" s="20" t="n"/>
      <c r="E79" s="20" t="n"/>
      <c r="F79" s="21" t="n"/>
      <c r="G79" s="19" t="n"/>
      <c r="H79" s="45" t="n"/>
      <c r="I79" s="23" t="n"/>
      <c r="J79" s="19" t="n"/>
      <c r="K79" s="46">
        <f>IF($A79="","",IFERROR(VLOOKUP($J79,Assumptions!$A$17:$B$22,2,FALSE),Assumptions!$B$4))</f>
        <v/>
      </c>
      <c r="L79" s="46">
        <f>IF($A79="","",IF(AND(ISNUMBER($I79),ISNUMBER($K79)),$I79*$K79,""))</f>
        <v/>
      </c>
      <c r="M79" s="45" t="n"/>
      <c r="N79" s="46">
        <f>IF($A79="","",IF(AND($F79="",$H79="",$I79="",$M79=""),"",IF(OR(AND($F79&lt;&gt;"",$H79=""),AND($F79="",$H79&lt;&gt;"")),"",IF(AND(ISNUMBER($F79),ISNUMBER($H79)),$F79*$H79,0)+IF(AND(ISNUMBER($I79),ISNUMBER($K79)),$I79*$K79,0)+IF(ISNUMBER($M79),$M79,0))))</f>
        <v/>
      </c>
      <c r="O79" s="47" t="n"/>
      <c r="P79" s="46">
        <f>IF(OR($A79="",$N79="",$O79=""),"",IFERROR($N79/(1-$O79),""))</f>
        <v/>
      </c>
      <c r="Q79" s="45" t="n"/>
      <c r="R79" s="48">
        <f>IF($A79="","",IF(AND(ISNUMBER($N79),ISNUMBER($Q79),$Q79&gt;0),IFERROR(($Q79-$N79)/$Q79,""),""))</f>
        <v/>
      </c>
      <c r="S79" s="48">
        <f>IF($A79="","",IF(AND(ISNUMBER($R79),ISNUMBER($O79)),$R79-$O79,""))</f>
        <v/>
      </c>
      <c r="T79" s="27">
        <f>IF($A79="","",IF(OR($N79="",NOT(ISNUMBER($O79))),"Check inputs",IF($Q79="","Needs quote",IF(NOT(ISNUMBER($R79)),"Check inputs",IF($R79&gt;=$O79,"Meets target",IF($R79&gt;=$O79-Assumptions!$B$7,"Near target","Below target"))))))</f>
        <v/>
      </c>
      <c r="U79" s="19" t="n"/>
      <c r="V79" s="19" t="n"/>
    </row>
    <row r="80" ht="24" customHeight="1">
      <c r="A80" s="44" t="n"/>
      <c r="B80" s="19" t="n"/>
      <c r="C80" s="19" t="n"/>
      <c r="D80" s="20" t="n"/>
      <c r="E80" s="20" t="n"/>
      <c r="F80" s="21" t="n"/>
      <c r="G80" s="19" t="n"/>
      <c r="H80" s="45" t="n"/>
      <c r="I80" s="23" t="n"/>
      <c r="J80" s="19" t="n"/>
      <c r="K80" s="49">
        <f>IF($A80="","",IFERROR(VLOOKUP($J80,Assumptions!$A$17:$B$22,2,FALSE),Assumptions!$B$4))</f>
        <v/>
      </c>
      <c r="L80" s="49">
        <f>IF($A80="","",IF(AND(ISNUMBER($I80),ISNUMBER($K80)),$I80*$K80,""))</f>
        <v/>
      </c>
      <c r="M80" s="45" t="n"/>
      <c r="N80" s="49">
        <f>IF($A80="","",IF(AND($F80="",$H80="",$I80="",$M80=""),"",IF(OR(AND($F80&lt;&gt;"",$H80=""),AND($F80="",$H80&lt;&gt;"")),"",IF(AND(ISNUMBER($F80),ISNUMBER($H80)),$F80*$H80,0)+IF(AND(ISNUMBER($I80),ISNUMBER($K80)),$I80*$K80,0)+IF(ISNUMBER($M80),$M80,0))))</f>
        <v/>
      </c>
      <c r="O80" s="47" t="n"/>
      <c r="P80" s="49">
        <f>IF(OR($A80="",$N80="",$O80=""),"",IFERROR($N80/(1-$O80),""))</f>
        <v/>
      </c>
      <c r="Q80" s="45" t="n"/>
      <c r="R80" s="50">
        <f>IF($A80="","",IF(AND(ISNUMBER($N80),ISNUMBER($Q80),$Q80&gt;0),IFERROR(($Q80-$N80)/$Q80,""),""))</f>
        <v/>
      </c>
      <c r="S80" s="50">
        <f>IF($A80="","",IF(AND(ISNUMBER($R80),ISNUMBER($O80)),$R80-$O80,""))</f>
        <v/>
      </c>
      <c r="T80" s="30">
        <f>IF($A80="","",IF(OR($N80="",NOT(ISNUMBER($O80))),"Check inputs",IF($Q80="","Needs quote",IF(NOT(ISNUMBER($R80)),"Check inputs",IF($R80&gt;=$O80,"Meets target",IF($R80&gt;=$O80-Assumptions!$B$7,"Near target","Below target"))))))</f>
        <v/>
      </c>
      <c r="U80" s="19" t="n"/>
      <c r="V80" s="19" t="n"/>
    </row>
    <row r="81" ht="24" customHeight="1">
      <c r="A81" s="44" t="n"/>
      <c r="B81" s="19" t="n"/>
      <c r="C81" s="19" t="n"/>
      <c r="D81" s="20" t="n"/>
      <c r="E81" s="20" t="n"/>
      <c r="F81" s="21" t="n"/>
      <c r="G81" s="19" t="n"/>
      <c r="H81" s="45" t="n"/>
      <c r="I81" s="23" t="n"/>
      <c r="J81" s="19" t="n"/>
      <c r="K81" s="46">
        <f>IF($A81="","",IFERROR(VLOOKUP($J81,Assumptions!$A$17:$B$22,2,FALSE),Assumptions!$B$4))</f>
        <v/>
      </c>
      <c r="L81" s="46">
        <f>IF($A81="","",IF(AND(ISNUMBER($I81),ISNUMBER($K81)),$I81*$K81,""))</f>
        <v/>
      </c>
      <c r="M81" s="45" t="n"/>
      <c r="N81" s="46">
        <f>IF($A81="","",IF(AND($F81="",$H81="",$I81="",$M81=""),"",IF(OR(AND($F81&lt;&gt;"",$H81=""),AND($F81="",$H81&lt;&gt;"")),"",IF(AND(ISNUMBER($F81),ISNUMBER($H81)),$F81*$H81,0)+IF(AND(ISNUMBER($I81),ISNUMBER($K81)),$I81*$K81,0)+IF(ISNUMBER($M81),$M81,0))))</f>
        <v/>
      </c>
      <c r="O81" s="47" t="n"/>
      <c r="P81" s="46">
        <f>IF(OR($A81="",$N81="",$O81=""),"",IFERROR($N81/(1-$O81),""))</f>
        <v/>
      </c>
      <c r="Q81" s="45" t="n"/>
      <c r="R81" s="48">
        <f>IF($A81="","",IF(AND(ISNUMBER($N81),ISNUMBER($Q81),$Q81&gt;0),IFERROR(($Q81-$N81)/$Q81,""),""))</f>
        <v/>
      </c>
      <c r="S81" s="48">
        <f>IF($A81="","",IF(AND(ISNUMBER($R81),ISNUMBER($O81)),$R81-$O81,""))</f>
        <v/>
      </c>
      <c r="T81" s="27">
        <f>IF($A81="","",IF(OR($N81="",NOT(ISNUMBER($O81))),"Check inputs",IF($Q81="","Needs quote",IF(NOT(ISNUMBER($R81)),"Check inputs",IF($R81&gt;=$O81,"Meets target",IF($R81&gt;=$O81-Assumptions!$B$7,"Near target","Below target"))))))</f>
        <v/>
      </c>
      <c r="U81" s="19" t="n"/>
      <c r="V81" s="19" t="n"/>
    </row>
    <row r="82" ht="24" customHeight="1">
      <c r="A82" s="44" t="n"/>
      <c r="B82" s="19" t="n"/>
      <c r="C82" s="19" t="n"/>
      <c r="D82" s="20" t="n"/>
      <c r="E82" s="20" t="n"/>
      <c r="F82" s="21" t="n"/>
      <c r="G82" s="19" t="n"/>
      <c r="H82" s="45" t="n"/>
      <c r="I82" s="23" t="n"/>
      <c r="J82" s="19" t="n"/>
      <c r="K82" s="49">
        <f>IF($A82="","",IFERROR(VLOOKUP($J82,Assumptions!$A$17:$B$22,2,FALSE),Assumptions!$B$4))</f>
        <v/>
      </c>
      <c r="L82" s="49">
        <f>IF($A82="","",IF(AND(ISNUMBER($I82),ISNUMBER($K82)),$I82*$K82,""))</f>
        <v/>
      </c>
      <c r="M82" s="45" t="n"/>
      <c r="N82" s="49">
        <f>IF($A82="","",IF(AND($F82="",$H82="",$I82="",$M82=""),"",IF(OR(AND($F82&lt;&gt;"",$H82=""),AND($F82="",$H82&lt;&gt;"")),"",IF(AND(ISNUMBER($F82),ISNUMBER($H82)),$F82*$H82,0)+IF(AND(ISNUMBER($I82),ISNUMBER($K82)),$I82*$K82,0)+IF(ISNUMBER($M82),$M82,0))))</f>
        <v/>
      </c>
      <c r="O82" s="47" t="n"/>
      <c r="P82" s="49">
        <f>IF(OR($A82="",$N82="",$O82=""),"",IFERROR($N82/(1-$O82),""))</f>
        <v/>
      </c>
      <c r="Q82" s="45" t="n"/>
      <c r="R82" s="50">
        <f>IF($A82="","",IF(AND(ISNUMBER($N82),ISNUMBER($Q82),$Q82&gt;0),IFERROR(($Q82-$N82)/$Q82,""),""))</f>
        <v/>
      </c>
      <c r="S82" s="50">
        <f>IF($A82="","",IF(AND(ISNUMBER($R82),ISNUMBER($O82)),$R82-$O82,""))</f>
        <v/>
      </c>
      <c r="T82" s="30">
        <f>IF($A82="","",IF(OR($N82="",NOT(ISNUMBER($O82))),"Check inputs",IF($Q82="","Needs quote",IF(NOT(ISNUMBER($R82)),"Check inputs",IF($R82&gt;=$O82,"Meets target",IF($R82&gt;=$O82-Assumptions!$B$7,"Near target","Below target"))))))</f>
        <v/>
      </c>
      <c r="U82" s="19" t="n"/>
      <c r="V82" s="19" t="n"/>
    </row>
    <row r="83" ht="24" customHeight="1">
      <c r="A83" s="44" t="n"/>
      <c r="B83" s="19" t="n"/>
      <c r="C83" s="19" t="n"/>
      <c r="D83" s="20" t="n"/>
      <c r="E83" s="20" t="n"/>
      <c r="F83" s="21" t="n"/>
      <c r="G83" s="19" t="n"/>
      <c r="H83" s="45" t="n"/>
      <c r="I83" s="23" t="n"/>
      <c r="J83" s="19" t="n"/>
      <c r="K83" s="46">
        <f>IF($A83="","",IFERROR(VLOOKUP($J83,Assumptions!$A$17:$B$22,2,FALSE),Assumptions!$B$4))</f>
        <v/>
      </c>
      <c r="L83" s="46">
        <f>IF($A83="","",IF(AND(ISNUMBER($I83),ISNUMBER($K83)),$I83*$K83,""))</f>
        <v/>
      </c>
      <c r="M83" s="45" t="n"/>
      <c r="N83" s="46">
        <f>IF($A83="","",IF(AND($F83="",$H83="",$I83="",$M83=""),"",IF(OR(AND($F83&lt;&gt;"",$H83=""),AND($F83="",$H83&lt;&gt;"")),"",IF(AND(ISNUMBER($F83),ISNUMBER($H83)),$F83*$H83,0)+IF(AND(ISNUMBER($I83),ISNUMBER($K83)),$I83*$K83,0)+IF(ISNUMBER($M83),$M83,0))))</f>
        <v/>
      </c>
      <c r="O83" s="47" t="n"/>
      <c r="P83" s="46">
        <f>IF(OR($A83="",$N83="",$O83=""),"",IFERROR($N83/(1-$O83),""))</f>
        <v/>
      </c>
      <c r="Q83" s="45" t="n"/>
      <c r="R83" s="48">
        <f>IF($A83="","",IF(AND(ISNUMBER($N83),ISNUMBER($Q83),$Q83&gt;0),IFERROR(($Q83-$N83)/$Q83,""),""))</f>
        <v/>
      </c>
      <c r="S83" s="48">
        <f>IF($A83="","",IF(AND(ISNUMBER($R83),ISNUMBER($O83)),$R83-$O83,""))</f>
        <v/>
      </c>
      <c r="T83" s="27">
        <f>IF($A83="","",IF(OR($N83="",NOT(ISNUMBER($O83))),"Check inputs",IF($Q83="","Needs quote",IF(NOT(ISNUMBER($R83)),"Check inputs",IF($R83&gt;=$O83,"Meets target",IF($R83&gt;=$O83-Assumptions!$B$7,"Near target","Below target"))))))</f>
        <v/>
      </c>
      <c r="U83" s="19" t="n"/>
      <c r="V83" s="19" t="n"/>
    </row>
    <row r="84" ht="24" customHeight="1">
      <c r="A84" s="44" t="n"/>
      <c r="B84" s="19" t="n"/>
      <c r="C84" s="19" t="n"/>
      <c r="D84" s="20" t="n"/>
      <c r="E84" s="20" t="n"/>
      <c r="F84" s="21" t="n"/>
      <c r="G84" s="19" t="n"/>
      <c r="H84" s="45" t="n"/>
      <c r="I84" s="23" t="n"/>
      <c r="J84" s="19" t="n"/>
      <c r="K84" s="49">
        <f>IF($A84="","",IFERROR(VLOOKUP($J84,Assumptions!$A$17:$B$22,2,FALSE),Assumptions!$B$4))</f>
        <v/>
      </c>
      <c r="L84" s="49">
        <f>IF($A84="","",IF(AND(ISNUMBER($I84),ISNUMBER($K84)),$I84*$K84,""))</f>
        <v/>
      </c>
      <c r="M84" s="45" t="n"/>
      <c r="N84" s="49">
        <f>IF($A84="","",IF(AND($F84="",$H84="",$I84="",$M84=""),"",IF(OR(AND($F84&lt;&gt;"",$H84=""),AND($F84="",$H84&lt;&gt;"")),"",IF(AND(ISNUMBER($F84),ISNUMBER($H84)),$F84*$H84,0)+IF(AND(ISNUMBER($I84),ISNUMBER($K84)),$I84*$K84,0)+IF(ISNUMBER($M84),$M84,0))))</f>
        <v/>
      </c>
      <c r="O84" s="47" t="n"/>
      <c r="P84" s="49">
        <f>IF(OR($A84="",$N84="",$O84=""),"",IFERROR($N84/(1-$O84),""))</f>
        <v/>
      </c>
      <c r="Q84" s="45" t="n"/>
      <c r="R84" s="50">
        <f>IF($A84="","",IF(AND(ISNUMBER($N84),ISNUMBER($Q84),$Q84&gt;0),IFERROR(($Q84-$N84)/$Q84,""),""))</f>
        <v/>
      </c>
      <c r="S84" s="50">
        <f>IF($A84="","",IF(AND(ISNUMBER($R84),ISNUMBER($O84)),$R84-$O84,""))</f>
        <v/>
      </c>
      <c r="T84" s="30">
        <f>IF($A84="","",IF(OR($N84="",NOT(ISNUMBER($O84))),"Check inputs",IF($Q84="","Needs quote",IF(NOT(ISNUMBER($R84)),"Check inputs",IF($R84&gt;=$O84,"Meets target",IF($R84&gt;=$O84-Assumptions!$B$7,"Near target","Below target"))))))</f>
        <v/>
      </c>
      <c r="U84" s="19" t="n"/>
      <c r="V84" s="19" t="n"/>
    </row>
    <row r="85" ht="24" customHeight="1">
      <c r="A85" s="44" t="n"/>
      <c r="B85" s="19" t="n"/>
      <c r="C85" s="19" t="n"/>
      <c r="D85" s="20" t="n"/>
      <c r="E85" s="20" t="n"/>
      <c r="F85" s="21" t="n"/>
      <c r="G85" s="19" t="n"/>
      <c r="H85" s="45" t="n"/>
      <c r="I85" s="23" t="n"/>
      <c r="J85" s="19" t="n"/>
      <c r="K85" s="46">
        <f>IF($A85="","",IFERROR(VLOOKUP($J85,Assumptions!$A$17:$B$22,2,FALSE),Assumptions!$B$4))</f>
        <v/>
      </c>
      <c r="L85" s="46">
        <f>IF($A85="","",IF(AND(ISNUMBER($I85),ISNUMBER($K85)),$I85*$K85,""))</f>
        <v/>
      </c>
      <c r="M85" s="45" t="n"/>
      <c r="N85" s="46">
        <f>IF($A85="","",IF(AND($F85="",$H85="",$I85="",$M85=""),"",IF(OR(AND($F85&lt;&gt;"",$H85=""),AND($F85="",$H85&lt;&gt;"")),"",IF(AND(ISNUMBER($F85),ISNUMBER($H85)),$F85*$H85,0)+IF(AND(ISNUMBER($I85),ISNUMBER($K85)),$I85*$K85,0)+IF(ISNUMBER($M85),$M85,0))))</f>
        <v/>
      </c>
      <c r="O85" s="47" t="n"/>
      <c r="P85" s="46">
        <f>IF(OR($A85="",$N85="",$O85=""),"",IFERROR($N85/(1-$O85),""))</f>
        <v/>
      </c>
      <c r="Q85" s="45" t="n"/>
      <c r="R85" s="48">
        <f>IF($A85="","",IF(AND(ISNUMBER($N85),ISNUMBER($Q85),$Q85&gt;0),IFERROR(($Q85-$N85)/$Q85,""),""))</f>
        <v/>
      </c>
      <c r="S85" s="48">
        <f>IF($A85="","",IF(AND(ISNUMBER($R85),ISNUMBER($O85)),$R85-$O85,""))</f>
        <v/>
      </c>
      <c r="T85" s="27">
        <f>IF($A85="","",IF(OR($N85="",NOT(ISNUMBER($O85))),"Check inputs",IF($Q85="","Needs quote",IF(NOT(ISNUMBER($R85)),"Check inputs",IF($R85&gt;=$O85,"Meets target",IF($R85&gt;=$O85-Assumptions!$B$7,"Near target","Below target"))))))</f>
        <v/>
      </c>
      <c r="U85" s="19" t="n"/>
      <c r="V85" s="19" t="n"/>
    </row>
    <row r="86" ht="24" customHeight="1">
      <c r="A86" s="44" t="n"/>
      <c r="B86" s="19" t="n"/>
      <c r="C86" s="19" t="n"/>
      <c r="D86" s="20" t="n"/>
      <c r="E86" s="20" t="n"/>
      <c r="F86" s="21" t="n"/>
      <c r="G86" s="19" t="n"/>
      <c r="H86" s="45" t="n"/>
      <c r="I86" s="23" t="n"/>
      <c r="J86" s="19" t="n"/>
      <c r="K86" s="49">
        <f>IF($A86="","",IFERROR(VLOOKUP($J86,Assumptions!$A$17:$B$22,2,FALSE),Assumptions!$B$4))</f>
        <v/>
      </c>
      <c r="L86" s="49">
        <f>IF($A86="","",IF(AND(ISNUMBER($I86),ISNUMBER($K86)),$I86*$K86,""))</f>
        <v/>
      </c>
      <c r="M86" s="45" t="n"/>
      <c r="N86" s="49">
        <f>IF($A86="","",IF(AND($F86="",$H86="",$I86="",$M86=""),"",IF(OR(AND($F86&lt;&gt;"",$H86=""),AND($F86="",$H86&lt;&gt;"")),"",IF(AND(ISNUMBER($F86),ISNUMBER($H86)),$F86*$H86,0)+IF(AND(ISNUMBER($I86),ISNUMBER($K86)),$I86*$K86,0)+IF(ISNUMBER($M86),$M86,0))))</f>
        <v/>
      </c>
      <c r="O86" s="47" t="n"/>
      <c r="P86" s="49">
        <f>IF(OR($A86="",$N86="",$O86=""),"",IFERROR($N86/(1-$O86),""))</f>
        <v/>
      </c>
      <c r="Q86" s="45" t="n"/>
      <c r="R86" s="50">
        <f>IF($A86="","",IF(AND(ISNUMBER($N86),ISNUMBER($Q86),$Q86&gt;0),IFERROR(($Q86-$N86)/$Q86,""),""))</f>
        <v/>
      </c>
      <c r="S86" s="50">
        <f>IF($A86="","",IF(AND(ISNUMBER($R86),ISNUMBER($O86)),$R86-$O86,""))</f>
        <v/>
      </c>
      <c r="T86" s="30">
        <f>IF($A86="","",IF(OR($N86="",NOT(ISNUMBER($O86))),"Check inputs",IF($Q86="","Needs quote",IF(NOT(ISNUMBER($R86)),"Check inputs",IF($R86&gt;=$O86,"Meets target",IF($R86&gt;=$O86-Assumptions!$B$7,"Near target","Below target"))))))</f>
        <v/>
      </c>
      <c r="U86" s="19" t="n"/>
      <c r="V86" s="19" t="n"/>
    </row>
    <row r="87" ht="24" customHeight="1">
      <c r="A87" s="44" t="n"/>
      <c r="B87" s="19" t="n"/>
      <c r="C87" s="19" t="n"/>
      <c r="D87" s="20" t="n"/>
      <c r="E87" s="20" t="n"/>
      <c r="F87" s="21" t="n"/>
      <c r="G87" s="19" t="n"/>
      <c r="H87" s="45" t="n"/>
      <c r="I87" s="23" t="n"/>
      <c r="J87" s="19" t="n"/>
      <c r="K87" s="46">
        <f>IF($A87="","",IFERROR(VLOOKUP($J87,Assumptions!$A$17:$B$22,2,FALSE),Assumptions!$B$4))</f>
        <v/>
      </c>
      <c r="L87" s="46">
        <f>IF($A87="","",IF(AND(ISNUMBER($I87),ISNUMBER($K87)),$I87*$K87,""))</f>
        <v/>
      </c>
      <c r="M87" s="45" t="n"/>
      <c r="N87" s="46">
        <f>IF($A87="","",IF(AND($F87="",$H87="",$I87="",$M87=""),"",IF(OR(AND($F87&lt;&gt;"",$H87=""),AND($F87="",$H87&lt;&gt;"")),"",IF(AND(ISNUMBER($F87),ISNUMBER($H87)),$F87*$H87,0)+IF(AND(ISNUMBER($I87),ISNUMBER($K87)),$I87*$K87,0)+IF(ISNUMBER($M87),$M87,0))))</f>
        <v/>
      </c>
      <c r="O87" s="47" t="n"/>
      <c r="P87" s="46">
        <f>IF(OR($A87="",$N87="",$O87=""),"",IFERROR($N87/(1-$O87),""))</f>
        <v/>
      </c>
      <c r="Q87" s="45" t="n"/>
      <c r="R87" s="48">
        <f>IF($A87="","",IF(AND(ISNUMBER($N87),ISNUMBER($Q87),$Q87&gt;0),IFERROR(($Q87-$N87)/$Q87,""),""))</f>
        <v/>
      </c>
      <c r="S87" s="48">
        <f>IF($A87="","",IF(AND(ISNUMBER($R87),ISNUMBER($O87)),$R87-$O87,""))</f>
        <v/>
      </c>
      <c r="T87" s="27">
        <f>IF($A87="","",IF(OR($N87="",NOT(ISNUMBER($O87))),"Check inputs",IF($Q87="","Needs quote",IF(NOT(ISNUMBER($R87)),"Check inputs",IF($R87&gt;=$O87,"Meets target",IF($R87&gt;=$O87-Assumptions!$B$7,"Near target","Below target"))))))</f>
        <v/>
      </c>
      <c r="U87" s="19" t="n"/>
      <c r="V87" s="19" t="n"/>
    </row>
    <row r="88" ht="24" customHeight="1">
      <c r="A88" s="44" t="n"/>
      <c r="B88" s="19" t="n"/>
      <c r="C88" s="19" t="n"/>
      <c r="D88" s="20" t="n"/>
      <c r="E88" s="20" t="n"/>
      <c r="F88" s="21" t="n"/>
      <c r="G88" s="19" t="n"/>
      <c r="H88" s="45" t="n"/>
      <c r="I88" s="23" t="n"/>
      <c r="J88" s="19" t="n"/>
      <c r="K88" s="49">
        <f>IF($A88="","",IFERROR(VLOOKUP($J88,Assumptions!$A$17:$B$22,2,FALSE),Assumptions!$B$4))</f>
        <v/>
      </c>
      <c r="L88" s="49">
        <f>IF($A88="","",IF(AND(ISNUMBER($I88),ISNUMBER($K88)),$I88*$K88,""))</f>
        <v/>
      </c>
      <c r="M88" s="45" t="n"/>
      <c r="N88" s="49">
        <f>IF($A88="","",IF(AND($F88="",$H88="",$I88="",$M88=""),"",IF(OR(AND($F88&lt;&gt;"",$H88=""),AND($F88="",$H88&lt;&gt;"")),"",IF(AND(ISNUMBER($F88),ISNUMBER($H88)),$F88*$H88,0)+IF(AND(ISNUMBER($I88),ISNUMBER($K88)),$I88*$K88,0)+IF(ISNUMBER($M88),$M88,0))))</f>
        <v/>
      </c>
      <c r="O88" s="47" t="n"/>
      <c r="P88" s="49">
        <f>IF(OR($A88="",$N88="",$O88=""),"",IFERROR($N88/(1-$O88),""))</f>
        <v/>
      </c>
      <c r="Q88" s="45" t="n"/>
      <c r="R88" s="50">
        <f>IF($A88="","",IF(AND(ISNUMBER($N88),ISNUMBER($Q88),$Q88&gt;0),IFERROR(($Q88-$N88)/$Q88,""),""))</f>
        <v/>
      </c>
      <c r="S88" s="50">
        <f>IF($A88="","",IF(AND(ISNUMBER($R88),ISNUMBER($O88)),$R88-$O88,""))</f>
        <v/>
      </c>
      <c r="T88" s="30">
        <f>IF($A88="","",IF(OR($N88="",NOT(ISNUMBER($O88))),"Check inputs",IF($Q88="","Needs quote",IF(NOT(ISNUMBER($R88)),"Check inputs",IF($R88&gt;=$O88,"Meets target",IF($R88&gt;=$O88-Assumptions!$B$7,"Near target","Below target"))))))</f>
        <v/>
      </c>
      <c r="U88" s="19" t="n"/>
      <c r="V88" s="19" t="n"/>
    </row>
    <row r="89" ht="24" customHeight="1">
      <c r="A89" s="44" t="n"/>
      <c r="B89" s="19" t="n"/>
      <c r="C89" s="19" t="n"/>
      <c r="D89" s="20" t="n"/>
      <c r="E89" s="20" t="n"/>
      <c r="F89" s="21" t="n"/>
      <c r="G89" s="19" t="n"/>
      <c r="H89" s="45" t="n"/>
      <c r="I89" s="23" t="n"/>
      <c r="J89" s="19" t="n"/>
      <c r="K89" s="46">
        <f>IF($A89="","",IFERROR(VLOOKUP($J89,Assumptions!$A$17:$B$22,2,FALSE),Assumptions!$B$4))</f>
        <v/>
      </c>
      <c r="L89" s="46">
        <f>IF($A89="","",IF(AND(ISNUMBER($I89),ISNUMBER($K89)),$I89*$K89,""))</f>
        <v/>
      </c>
      <c r="M89" s="45" t="n"/>
      <c r="N89" s="46">
        <f>IF($A89="","",IF(AND($F89="",$H89="",$I89="",$M89=""),"",IF(OR(AND($F89&lt;&gt;"",$H89=""),AND($F89="",$H89&lt;&gt;"")),"",IF(AND(ISNUMBER($F89),ISNUMBER($H89)),$F89*$H89,0)+IF(AND(ISNUMBER($I89),ISNUMBER($K89)),$I89*$K89,0)+IF(ISNUMBER($M89),$M89,0))))</f>
        <v/>
      </c>
      <c r="O89" s="47" t="n"/>
      <c r="P89" s="46">
        <f>IF(OR($A89="",$N89="",$O89=""),"",IFERROR($N89/(1-$O89),""))</f>
        <v/>
      </c>
      <c r="Q89" s="45" t="n"/>
      <c r="R89" s="48">
        <f>IF($A89="","",IF(AND(ISNUMBER($N89),ISNUMBER($Q89),$Q89&gt;0),IFERROR(($Q89-$N89)/$Q89,""),""))</f>
        <v/>
      </c>
      <c r="S89" s="48">
        <f>IF($A89="","",IF(AND(ISNUMBER($R89),ISNUMBER($O89)),$R89-$O89,""))</f>
        <v/>
      </c>
      <c r="T89" s="27">
        <f>IF($A89="","",IF(OR($N89="",NOT(ISNUMBER($O89))),"Check inputs",IF($Q89="","Needs quote",IF(NOT(ISNUMBER($R89)),"Check inputs",IF($R89&gt;=$O89,"Meets target",IF($R89&gt;=$O89-Assumptions!$B$7,"Near target","Below target"))))))</f>
        <v/>
      </c>
      <c r="U89" s="19" t="n"/>
      <c r="V89" s="19" t="n"/>
    </row>
    <row r="90" ht="24" customHeight="1">
      <c r="A90" s="44" t="n"/>
      <c r="B90" s="19" t="n"/>
      <c r="C90" s="19" t="n"/>
      <c r="D90" s="20" t="n"/>
      <c r="E90" s="20" t="n"/>
      <c r="F90" s="21" t="n"/>
      <c r="G90" s="19" t="n"/>
      <c r="H90" s="45" t="n"/>
      <c r="I90" s="23" t="n"/>
      <c r="J90" s="19" t="n"/>
      <c r="K90" s="49">
        <f>IF($A90="","",IFERROR(VLOOKUP($J90,Assumptions!$A$17:$B$22,2,FALSE),Assumptions!$B$4))</f>
        <v/>
      </c>
      <c r="L90" s="49">
        <f>IF($A90="","",IF(AND(ISNUMBER($I90),ISNUMBER($K90)),$I90*$K90,""))</f>
        <v/>
      </c>
      <c r="M90" s="45" t="n"/>
      <c r="N90" s="49">
        <f>IF($A90="","",IF(AND($F90="",$H90="",$I90="",$M90=""),"",IF(OR(AND($F90&lt;&gt;"",$H90=""),AND($F90="",$H90&lt;&gt;"")),"",IF(AND(ISNUMBER($F90),ISNUMBER($H90)),$F90*$H90,0)+IF(AND(ISNUMBER($I90),ISNUMBER($K90)),$I90*$K90,0)+IF(ISNUMBER($M90),$M90,0))))</f>
        <v/>
      </c>
      <c r="O90" s="47" t="n"/>
      <c r="P90" s="49">
        <f>IF(OR($A90="",$N90="",$O90=""),"",IFERROR($N90/(1-$O90),""))</f>
        <v/>
      </c>
      <c r="Q90" s="45" t="n"/>
      <c r="R90" s="50">
        <f>IF($A90="","",IF(AND(ISNUMBER($N90),ISNUMBER($Q90),$Q90&gt;0),IFERROR(($Q90-$N90)/$Q90,""),""))</f>
        <v/>
      </c>
      <c r="S90" s="50">
        <f>IF($A90="","",IF(AND(ISNUMBER($R90),ISNUMBER($O90)),$R90-$O90,""))</f>
        <v/>
      </c>
      <c r="T90" s="30">
        <f>IF($A90="","",IF(OR($N90="",NOT(ISNUMBER($O90))),"Check inputs",IF($Q90="","Needs quote",IF(NOT(ISNUMBER($R90)),"Check inputs",IF($R90&gt;=$O90,"Meets target",IF($R90&gt;=$O90-Assumptions!$B$7,"Near target","Below target"))))))</f>
        <v/>
      </c>
      <c r="U90" s="19" t="n"/>
      <c r="V90" s="19" t="n"/>
    </row>
    <row r="91" ht="24" customHeight="1">
      <c r="A91" s="44" t="n"/>
      <c r="B91" s="19" t="n"/>
      <c r="C91" s="19" t="n"/>
      <c r="D91" s="20" t="n"/>
      <c r="E91" s="20" t="n"/>
      <c r="F91" s="21" t="n"/>
      <c r="G91" s="19" t="n"/>
      <c r="H91" s="45" t="n"/>
      <c r="I91" s="23" t="n"/>
      <c r="J91" s="19" t="n"/>
      <c r="K91" s="46">
        <f>IF($A91="","",IFERROR(VLOOKUP($J91,Assumptions!$A$17:$B$22,2,FALSE),Assumptions!$B$4))</f>
        <v/>
      </c>
      <c r="L91" s="46">
        <f>IF($A91="","",IF(AND(ISNUMBER($I91),ISNUMBER($K91)),$I91*$K91,""))</f>
        <v/>
      </c>
      <c r="M91" s="45" t="n"/>
      <c r="N91" s="46">
        <f>IF($A91="","",IF(AND($F91="",$H91="",$I91="",$M91=""),"",IF(OR(AND($F91&lt;&gt;"",$H91=""),AND($F91="",$H91&lt;&gt;"")),"",IF(AND(ISNUMBER($F91),ISNUMBER($H91)),$F91*$H91,0)+IF(AND(ISNUMBER($I91),ISNUMBER($K91)),$I91*$K91,0)+IF(ISNUMBER($M91),$M91,0))))</f>
        <v/>
      </c>
      <c r="O91" s="47" t="n"/>
      <c r="P91" s="46">
        <f>IF(OR($A91="",$N91="",$O91=""),"",IFERROR($N91/(1-$O91),""))</f>
        <v/>
      </c>
      <c r="Q91" s="45" t="n"/>
      <c r="R91" s="48">
        <f>IF($A91="","",IF(AND(ISNUMBER($N91),ISNUMBER($Q91),$Q91&gt;0),IFERROR(($Q91-$N91)/$Q91,""),""))</f>
        <v/>
      </c>
      <c r="S91" s="48">
        <f>IF($A91="","",IF(AND(ISNUMBER($R91),ISNUMBER($O91)),$R91-$O91,""))</f>
        <v/>
      </c>
      <c r="T91" s="27">
        <f>IF($A91="","",IF(OR($N91="",NOT(ISNUMBER($O91))),"Check inputs",IF($Q91="","Needs quote",IF(NOT(ISNUMBER($R91)),"Check inputs",IF($R91&gt;=$O91,"Meets target",IF($R91&gt;=$O91-Assumptions!$B$7,"Near target","Below target"))))))</f>
        <v/>
      </c>
      <c r="U91" s="19" t="n"/>
      <c r="V91" s="19" t="n"/>
    </row>
    <row r="92" ht="24" customHeight="1">
      <c r="A92" s="44" t="n"/>
      <c r="B92" s="19" t="n"/>
      <c r="C92" s="19" t="n"/>
      <c r="D92" s="20" t="n"/>
      <c r="E92" s="20" t="n"/>
      <c r="F92" s="21" t="n"/>
      <c r="G92" s="19" t="n"/>
      <c r="H92" s="45" t="n"/>
      <c r="I92" s="23" t="n"/>
      <c r="J92" s="19" t="n"/>
      <c r="K92" s="49">
        <f>IF($A92="","",IFERROR(VLOOKUP($J92,Assumptions!$A$17:$B$22,2,FALSE),Assumptions!$B$4))</f>
        <v/>
      </c>
      <c r="L92" s="49">
        <f>IF($A92="","",IF(AND(ISNUMBER($I92),ISNUMBER($K92)),$I92*$K92,""))</f>
        <v/>
      </c>
      <c r="M92" s="45" t="n"/>
      <c r="N92" s="49">
        <f>IF($A92="","",IF(AND($F92="",$H92="",$I92="",$M92=""),"",IF(OR(AND($F92&lt;&gt;"",$H92=""),AND($F92="",$H92&lt;&gt;"")),"",IF(AND(ISNUMBER($F92),ISNUMBER($H92)),$F92*$H92,0)+IF(AND(ISNUMBER($I92),ISNUMBER($K92)),$I92*$K92,0)+IF(ISNUMBER($M92),$M92,0))))</f>
        <v/>
      </c>
      <c r="O92" s="47" t="n"/>
      <c r="P92" s="49">
        <f>IF(OR($A92="",$N92="",$O92=""),"",IFERROR($N92/(1-$O92),""))</f>
        <v/>
      </c>
      <c r="Q92" s="45" t="n"/>
      <c r="R92" s="50">
        <f>IF($A92="","",IF(AND(ISNUMBER($N92),ISNUMBER($Q92),$Q92&gt;0),IFERROR(($Q92-$N92)/$Q92,""),""))</f>
        <v/>
      </c>
      <c r="S92" s="50">
        <f>IF($A92="","",IF(AND(ISNUMBER($R92),ISNUMBER($O92)),$R92-$O92,""))</f>
        <v/>
      </c>
      <c r="T92" s="30">
        <f>IF($A92="","",IF(OR($N92="",NOT(ISNUMBER($O92))),"Check inputs",IF($Q92="","Needs quote",IF(NOT(ISNUMBER($R92)),"Check inputs",IF($R92&gt;=$O92,"Meets target",IF($R92&gt;=$O92-Assumptions!$B$7,"Near target","Below target"))))))</f>
        <v/>
      </c>
      <c r="U92" s="19" t="n"/>
      <c r="V92" s="19" t="n"/>
    </row>
    <row r="93" ht="24" customHeight="1">
      <c r="A93" s="44" t="n"/>
      <c r="B93" s="19" t="n"/>
      <c r="C93" s="19" t="n"/>
      <c r="D93" s="20" t="n"/>
      <c r="E93" s="20" t="n"/>
      <c r="F93" s="21" t="n"/>
      <c r="G93" s="19" t="n"/>
      <c r="H93" s="45" t="n"/>
      <c r="I93" s="23" t="n"/>
      <c r="J93" s="19" t="n"/>
      <c r="K93" s="46">
        <f>IF($A93="","",IFERROR(VLOOKUP($J93,Assumptions!$A$17:$B$22,2,FALSE),Assumptions!$B$4))</f>
        <v/>
      </c>
      <c r="L93" s="46">
        <f>IF($A93="","",IF(AND(ISNUMBER($I93),ISNUMBER($K93)),$I93*$K93,""))</f>
        <v/>
      </c>
      <c r="M93" s="45" t="n"/>
      <c r="N93" s="46">
        <f>IF($A93="","",IF(AND($F93="",$H93="",$I93="",$M93=""),"",IF(OR(AND($F93&lt;&gt;"",$H93=""),AND($F93="",$H93&lt;&gt;"")),"",IF(AND(ISNUMBER($F93),ISNUMBER($H93)),$F93*$H93,0)+IF(AND(ISNUMBER($I93),ISNUMBER($K93)),$I93*$K93,0)+IF(ISNUMBER($M93),$M93,0))))</f>
        <v/>
      </c>
      <c r="O93" s="47" t="n"/>
      <c r="P93" s="46">
        <f>IF(OR($A93="",$N93="",$O93=""),"",IFERROR($N93/(1-$O93),""))</f>
        <v/>
      </c>
      <c r="Q93" s="45" t="n"/>
      <c r="R93" s="48">
        <f>IF($A93="","",IF(AND(ISNUMBER($N93),ISNUMBER($Q93),$Q93&gt;0),IFERROR(($Q93-$N93)/$Q93,""),""))</f>
        <v/>
      </c>
      <c r="S93" s="48">
        <f>IF($A93="","",IF(AND(ISNUMBER($R93),ISNUMBER($O93)),$R93-$O93,""))</f>
        <v/>
      </c>
      <c r="T93" s="27">
        <f>IF($A93="","",IF(OR($N93="",NOT(ISNUMBER($O93))),"Check inputs",IF($Q93="","Needs quote",IF(NOT(ISNUMBER($R93)),"Check inputs",IF($R93&gt;=$O93,"Meets target",IF($R93&gt;=$O93-Assumptions!$B$7,"Near target","Below target"))))))</f>
        <v/>
      </c>
      <c r="U93" s="19" t="n"/>
      <c r="V93" s="19" t="n"/>
    </row>
    <row r="94" ht="24" customHeight="1">
      <c r="A94" s="44" t="n"/>
      <c r="B94" s="19" t="n"/>
      <c r="C94" s="19" t="n"/>
      <c r="D94" s="20" t="n"/>
      <c r="E94" s="20" t="n"/>
      <c r="F94" s="21" t="n"/>
      <c r="G94" s="19" t="n"/>
      <c r="H94" s="45" t="n"/>
      <c r="I94" s="23" t="n"/>
      <c r="J94" s="19" t="n"/>
      <c r="K94" s="49">
        <f>IF($A94="","",IFERROR(VLOOKUP($J94,Assumptions!$A$17:$B$22,2,FALSE),Assumptions!$B$4))</f>
        <v/>
      </c>
      <c r="L94" s="49">
        <f>IF($A94="","",IF(AND(ISNUMBER($I94),ISNUMBER($K94)),$I94*$K94,""))</f>
        <v/>
      </c>
      <c r="M94" s="45" t="n"/>
      <c r="N94" s="49">
        <f>IF($A94="","",IF(AND($F94="",$H94="",$I94="",$M94=""),"",IF(OR(AND($F94&lt;&gt;"",$H94=""),AND($F94="",$H94&lt;&gt;"")),"",IF(AND(ISNUMBER($F94),ISNUMBER($H94)),$F94*$H94,0)+IF(AND(ISNUMBER($I94),ISNUMBER($K94)),$I94*$K94,0)+IF(ISNUMBER($M94),$M94,0))))</f>
        <v/>
      </c>
      <c r="O94" s="47" t="n"/>
      <c r="P94" s="49">
        <f>IF(OR($A94="",$N94="",$O94=""),"",IFERROR($N94/(1-$O94),""))</f>
        <v/>
      </c>
      <c r="Q94" s="45" t="n"/>
      <c r="R94" s="50">
        <f>IF($A94="","",IF(AND(ISNUMBER($N94),ISNUMBER($Q94),$Q94&gt;0),IFERROR(($Q94-$N94)/$Q94,""),""))</f>
        <v/>
      </c>
      <c r="S94" s="50">
        <f>IF($A94="","",IF(AND(ISNUMBER($R94),ISNUMBER($O94)),$R94-$O94,""))</f>
        <v/>
      </c>
      <c r="T94" s="30">
        <f>IF($A94="","",IF(OR($N94="",NOT(ISNUMBER($O94))),"Check inputs",IF($Q94="","Needs quote",IF(NOT(ISNUMBER($R94)),"Check inputs",IF($R94&gt;=$O94,"Meets target",IF($R94&gt;=$O94-Assumptions!$B$7,"Near target","Below target"))))))</f>
        <v/>
      </c>
      <c r="U94" s="19" t="n"/>
      <c r="V94" s="19" t="n"/>
    </row>
    <row r="95" ht="24" customHeight="1">
      <c r="A95" s="44" t="n"/>
      <c r="B95" s="19" t="n"/>
      <c r="C95" s="19" t="n"/>
      <c r="D95" s="20" t="n"/>
      <c r="E95" s="20" t="n"/>
      <c r="F95" s="21" t="n"/>
      <c r="G95" s="19" t="n"/>
      <c r="H95" s="45" t="n"/>
      <c r="I95" s="23" t="n"/>
      <c r="J95" s="19" t="n"/>
      <c r="K95" s="46">
        <f>IF($A95="","",IFERROR(VLOOKUP($J95,Assumptions!$A$17:$B$22,2,FALSE),Assumptions!$B$4))</f>
        <v/>
      </c>
      <c r="L95" s="46">
        <f>IF($A95="","",IF(AND(ISNUMBER($I95),ISNUMBER($K95)),$I95*$K95,""))</f>
        <v/>
      </c>
      <c r="M95" s="45" t="n"/>
      <c r="N95" s="46">
        <f>IF($A95="","",IF(AND($F95="",$H95="",$I95="",$M95=""),"",IF(OR(AND($F95&lt;&gt;"",$H95=""),AND($F95="",$H95&lt;&gt;"")),"",IF(AND(ISNUMBER($F95),ISNUMBER($H95)),$F95*$H95,0)+IF(AND(ISNUMBER($I95),ISNUMBER($K95)),$I95*$K95,0)+IF(ISNUMBER($M95),$M95,0))))</f>
        <v/>
      </c>
      <c r="O95" s="47" t="n"/>
      <c r="P95" s="46">
        <f>IF(OR($A95="",$N95="",$O95=""),"",IFERROR($N95/(1-$O95),""))</f>
        <v/>
      </c>
      <c r="Q95" s="45" t="n"/>
      <c r="R95" s="48">
        <f>IF($A95="","",IF(AND(ISNUMBER($N95),ISNUMBER($Q95),$Q95&gt;0),IFERROR(($Q95-$N95)/$Q95,""),""))</f>
        <v/>
      </c>
      <c r="S95" s="48">
        <f>IF($A95="","",IF(AND(ISNUMBER($R95),ISNUMBER($O95)),$R95-$O95,""))</f>
        <v/>
      </c>
      <c r="T95" s="27">
        <f>IF($A95="","",IF(OR($N95="",NOT(ISNUMBER($O95))),"Check inputs",IF($Q95="","Needs quote",IF(NOT(ISNUMBER($R95)),"Check inputs",IF($R95&gt;=$O95,"Meets target",IF($R95&gt;=$O95-Assumptions!$B$7,"Near target","Below target"))))))</f>
        <v/>
      </c>
      <c r="U95" s="19" t="n"/>
      <c r="V95" s="19" t="n"/>
    </row>
    <row r="96" ht="24" customHeight="1">
      <c r="A96" s="44" t="n"/>
      <c r="B96" s="19" t="n"/>
      <c r="C96" s="19" t="n"/>
      <c r="D96" s="20" t="n"/>
      <c r="E96" s="20" t="n"/>
      <c r="F96" s="21" t="n"/>
      <c r="G96" s="19" t="n"/>
      <c r="H96" s="45" t="n"/>
      <c r="I96" s="23" t="n"/>
      <c r="J96" s="19" t="n"/>
      <c r="K96" s="49">
        <f>IF($A96="","",IFERROR(VLOOKUP($J96,Assumptions!$A$17:$B$22,2,FALSE),Assumptions!$B$4))</f>
        <v/>
      </c>
      <c r="L96" s="49">
        <f>IF($A96="","",IF(AND(ISNUMBER($I96),ISNUMBER($K96)),$I96*$K96,""))</f>
        <v/>
      </c>
      <c r="M96" s="45" t="n"/>
      <c r="N96" s="49">
        <f>IF($A96="","",IF(AND($F96="",$H96="",$I96="",$M96=""),"",IF(OR(AND($F96&lt;&gt;"",$H96=""),AND($F96="",$H96&lt;&gt;"")),"",IF(AND(ISNUMBER($F96),ISNUMBER($H96)),$F96*$H96,0)+IF(AND(ISNUMBER($I96),ISNUMBER($K96)),$I96*$K96,0)+IF(ISNUMBER($M96),$M96,0))))</f>
        <v/>
      </c>
      <c r="O96" s="47" t="n"/>
      <c r="P96" s="49">
        <f>IF(OR($A96="",$N96="",$O96=""),"",IFERROR($N96/(1-$O96),""))</f>
        <v/>
      </c>
      <c r="Q96" s="45" t="n"/>
      <c r="R96" s="50">
        <f>IF($A96="","",IF(AND(ISNUMBER($N96),ISNUMBER($Q96),$Q96&gt;0),IFERROR(($Q96-$N96)/$Q96,""),""))</f>
        <v/>
      </c>
      <c r="S96" s="50">
        <f>IF($A96="","",IF(AND(ISNUMBER($R96),ISNUMBER($O96)),$R96-$O96,""))</f>
        <v/>
      </c>
      <c r="T96" s="30">
        <f>IF($A96="","",IF(OR($N96="",NOT(ISNUMBER($O96))),"Check inputs",IF($Q96="","Needs quote",IF(NOT(ISNUMBER($R96)),"Check inputs",IF($R96&gt;=$O96,"Meets target",IF($R96&gt;=$O96-Assumptions!$B$7,"Near target","Below target"))))))</f>
        <v/>
      </c>
      <c r="U96" s="19" t="n"/>
      <c r="V96" s="19" t="n"/>
    </row>
    <row r="97" ht="24" customHeight="1">
      <c r="A97" s="44" t="n"/>
      <c r="B97" s="19" t="n"/>
      <c r="C97" s="19" t="n"/>
      <c r="D97" s="20" t="n"/>
      <c r="E97" s="20" t="n"/>
      <c r="F97" s="21" t="n"/>
      <c r="G97" s="19" t="n"/>
      <c r="H97" s="45" t="n"/>
      <c r="I97" s="23" t="n"/>
      <c r="J97" s="19" t="n"/>
      <c r="K97" s="46">
        <f>IF($A97="","",IFERROR(VLOOKUP($J97,Assumptions!$A$17:$B$22,2,FALSE),Assumptions!$B$4))</f>
        <v/>
      </c>
      <c r="L97" s="46">
        <f>IF($A97="","",IF(AND(ISNUMBER($I97),ISNUMBER($K97)),$I97*$K97,""))</f>
        <v/>
      </c>
      <c r="M97" s="45" t="n"/>
      <c r="N97" s="46">
        <f>IF($A97="","",IF(AND($F97="",$H97="",$I97="",$M97=""),"",IF(OR(AND($F97&lt;&gt;"",$H97=""),AND($F97="",$H97&lt;&gt;"")),"",IF(AND(ISNUMBER($F97),ISNUMBER($H97)),$F97*$H97,0)+IF(AND(ISNUMBER($I97),ISNUMBER($K97)),$I97*$K97,0)+IF(ISNUMBER($M97),$M97,0))))</f>
        <v/>
      </c>
      <c r="O97" s="47" t="n"/>
      <c r="P97" s="46">
        <f>IF(OR($A97="",$N97="",$O97=""),"",IFERROR($N97/(1-$O97),""))</f>
        <v/>
      </c>
      <c r="Q97" s="45" t="n"/>
      <c r="R97" s="48">
        <f>IF($A97="","",IF(AND(ISNUMBER($N97),ISNUMBER($Q97),$Q97&gt;0),IFERROR(($Q97-$N97)/$Q97,""),""))</f>
        <v/>
      </c>
      <c r="S97" s="48">
        <f>IF($A97="","",IF(AND(ISNUMBER($R97),ISNUMBER($O97)),$R97-$O97,""))</f>
        <v/>
      </c>
      <c r="T97" s="27">
        <f>IF($A97="","",IF(OR($N97="",NOT(ISNUMBER($O97))),"Check inputs",IF($Q97="","Needs quote",IF(NOT(ISNUMBER($R97)),"Check inputs",IF($R97&gt;=$O97,"Meets target",IF($R97&gt;=$O97-Assumptions!$B$7,"Near target","Below target"))))))</f>
        <v/>
      </c>
      <c r="U97" s="19" t="n"/>
      <c r="V97" s="19" t="n"/>
    </row>
    <row r="98" ht="24" customHeight="1">
      <c r="A98" s="44" t="n"/>
      <c r="B98" s="19" t="n"/>
      <c r="C98" s="19" t="n"/>
      <c r="D98" s="20" t="n"/>
      <c r="E98" s="20" t="n"/>
      <c r="F98" s="21" t="n"/>
      <c r="G98" s="19" t="n"/>
      <c r="H98" s="45" t="n"/>
      <c r="I98" s="23" t="n"/>
      <c r="J98" s="19" t="n"/>
      <c r="K98" s="49">
        <f>IF($A98="","",IFERROR(VLOOKUP($J98,Assumptions!$A$17:$B$22,2,FALSE),Assumptions!$B$4))</f>
        <v/>
      </c>
      <c r="L98" s="49">
        <f>IF($A98="","",IF(AND(ISNUMBER($I98),ISNUMBER($K98)),$I98*$K98,""))</f>
        <v/>
      </c>
      <c r="M98" s="45" t="n"/>
      <c r="N98" s="49">
        <f>IF($A98="","",IF(AND($F98="",$H98="",$I98="",$M98=""),"",IF(OR(AND($F98&lt;&gt;"",$H98=""),AND($F98="",$H98&lt;&gt;"")),"",IF(AND(ISNUMBER($F98),ISNUMBER($H98)),$F98*$H98,0)+IF(AND(ISNUMBER($I98),ISNUMBER($K98)),$I98*$K98,0)+IF(ISNUMBER($M98),$M98,0))))</f>
        <v/>
      </c>
      <c r="O98" s="47" t="n"/>
      <c r="P98" s="49">
        <f>IF(OR($A98="",$N98="",$O98=""),"",IFERROR($N98/(1-$O98),""))</f>
        <v/>
      </c>
      <c r="Q98" s="45" t="n"/>
      <c r="R98" s="50">
        <f>IF($A98="","",IF(AND(ISNUMBER($N98),ISNUMBER($Q98),$Q98&gt;0),IFERROR(($Q98-$N98)/$Q98,""),""))</f>
        <v/>
      </c>
      <c r="S98" s="50">
        <f>IF($A98="","",IF(AND(ISNUMBER($R98),ISNUMBER($O98)),$R98-$O98,""))</f>
        <v/>
      </c>
      <c r="T98" s="30">
        <f>IF($A98="","",IF(OR($N98="",NOT(ISNUMBER($O98))),"Check inputs",IF($Q98="","Needs quote",IF(NOT(ISNUMBER($R98)),"Check inputs",IF($R98&gt;=$O98,"Meets target",IF($R98&gt;=$O98-Assumptions!$B$7,"Near target","Below target"))))))</f>
        <v/>
      </c>
      <c r="U98" s="19" t="n"/>
      <c r="V98" s="19" t="n"/>
    </row>
    <row r="99" ht="24" customHeight="1">
      <c r="A99" s="44" t="n"/>
      <c r="B99" s="19" t="n"/>
      <c r="C99" s="19" t="n"/>
      <c r="D99" s="20" t="n"/>
      <c r="E99" s="20" t="n"/>
      <c r="F99" s="21" t="n"/>
      <c r="G99" s="19" t="n"/>
      <c r="H99" s="45" t="n"/>
      <c r="I99" s="23" t="n"/>
      <c r="J99" s="19" t="n"/>
      <c r="K99" s="46">
        <f>IF($A99="","",IFERROR(VLOOKUP($J99,Assumptions!$A$17:$B$22,2,FALSE),Assumptions!$B$4))</f>
        <v/>
      </c>
      <c r="L99" s="46">
        <f>IF($A99="","",IF(AND(ISNUMBER($I99),ISNUMBER($K99)),$I99*$K99,""))</f>
        <v/>
      </c>
      <c r="M99" s="45" t="n"/>
      <c r="N99" s="46">
        <f>IF($A99="","",IF(AND($F99="",$H99="",$I99="",$M99=""),"",IF(OR(AND($F99&lt;&gt;"",$H99=""),AND($F99="",$H99&lt;&gt;"")),"",IF(AND(ISNUMBER($F99),ISNUMBER($H99)),$F99*$H99,0)+IF(AND(ISNUMBER($I99),ISNUMBER($K99)),$I99*$K99,0)+IF(ISNUMBER($M99),$M99,0))))</f>
        <v/>
      </c>
      <c r="O99" s="47" t="n"/>
      <c r="P99" s="46">
        <f>IF(OR($A99="",$N99="",$O99=""),"",IFERROR($N99/(1-$O99),""))</f>
        <v/>
      </c>
      <c r="Q99" s="45" t="n"/>
      <c r="R99" s="48">
        <f>IF($A99="","",IF(AND(ISNUMBER($N99),ISNUMBER($Q99),$Q99&gt;0),IFERROR(($Q99-$N99)/$Q99,""),""))</f>
        <v/>
      </c>
      <c r="S99" s="48">
        <f>IF($A99="","",IF(AND(ISNUMBER($R99),ISNUMBER($O99)),$R99-$O99,""))</f>
        <v/>
      </c>
      <c r="T99" s="27">
        <f>IF($A99="","",IF(OR($N99="",NOT(ISNUMBER($O99))),"Check inputs",IF($Q99="","Needs quote",IF(NOT(ISNUMBER($R99)),"Check inputs",IF($R99&gt;=$O99,"Meets target",IF($R99&gt;=$O99-Assumptions!$B$7,"Near target","Below target"))))))</f>
        <v/>
      </c>
      <c r="U99" s="19" t="n"/>
      <c r="V99" s="19" t="n"/>
    </row>
    <row r="100" ht="24" customHeight="1">
      <c r="A100" s="44" t="n"/>
      <c r="B100" s="19" t="n"/>
      <c r="C100" s="19" t="n"/>
      <c r="D100" s="20" t="n"/>
      <c r="E100" s="20" t="n"/>
      <c r="F100" s="21" t="n"/>
      <c r="G100" s="19" t="n"/>
      <c r="H100" s="45" t="n"/>
      <c r="I100" s="23" t="n"/>
      <c r="J100" s="19" t="n"/>
      <c r="K100" s="49">
        <f>IF($A100="","",IFERROR(VLOOKUP($J100,Assumptions!$A$17:$B$22,2,FALSE),Assumptions!$B$4))</f>
        <v/>
      </c>
      <c r="L100" s="49">
        <f>IF($A100="","",IF(AND(ISNUMBER($I100),ISNUMBER($K100)),$I100*$K100,""))</f>
        <v/>
      </c>
      <c r="M100" s="45" t="n"/>
      <c r="N100" s="49">
        <f>IF($A100="","",IF(AND($F100="",$H100="",$I100="",$M100=""),"",IF(OR(AND($F100&lt;&gt;"",$H100=""),AND($F100="",$H100&lt;&gt;"")),"",IF(AND(ISNUMBER($F100),ISNUMBER($H100)),$F100*$H100,0)+IF(AND(ISNUMBER($I100),ISNUMBER($K100)),$I100*$K100,0)+IF(ISNUMBER($M100),$M100,0))))</f>
        <v/>
      </c>
      <c r="O100" s="47" t="n"/>
      <c r="P100" s="49">
        <f>IF(OR($A100="",$N100="",$O100=""),"",IFERROR($N100/(1-$O100),""))</f>
        <v/>
      </c>
      <c r="Q100" s="45" t="n"/>
      <c r="R100" s="50">
        <f>IF($A100="","",IF(AND(ISNUMBER($N100),ISNUMBER($Q100),$Q100&gt;0),IFERROR(($Q100-$N100)/$Q100,""),""))</f>
        <v/>
      </c>
      <c r="S100" s="50">
        <f>IF($A100="","",IF(AND(ISNUMBER($R100),ISNUMBER($O100)),$R100-$O100,""))</f>
        <v/>
      </c>
      <c r="T100" s="30">
        <f>IF($A100="","",IF(OR($N100="",NOT(ISNUMBER($O100))),"Check inputs",IF($Q100="","Needs quote",IF(NOT(ISNUMBER($R100)),"Check inputs",IF($R100&gt;=$O100,"Meets target",IF($R100&gt;=$O100-Assumptions!$B$7,"Near target","Below target"))))))</f>
        <v/>
      </c>
      <c r="U100" s="19" t="n"/>
      <c r="V100" s="19" t="n"/>
    </row>
    <row r="101" ht="24" customHeight="1">
      <c r="A101" s="44" t="n"/>
      <c r="B101" s="19" t="n"/>
      <c r="C101" s="19" t="n"/>
      <c r="D101" s="20" t="n"/>
      <c r="E101" s="20" t="n"/>
      <c r="F101" s="21" t="n"/>
      <c r="G101" s="19" t="n"/>
      <c r="H101" s="45" t="n"/>
      <c r="I101" s="23" t="n"/>
      <c r="J101" s="19" t="n"/>
      <c r="K101" s="46">
        <f>IF($A101="","",IFERROR(VLOOKUP($J101,Assumptions!$A$17:$B$22,2,FALSE),Assumptions!$B$4))</f>
        <v/>
      </c>
      <c r="L101" s="46">
        <f>IF($A101="","",IF(AND(ISNUMBER($I101),ISNUMBER($K101)),$I101*$K101,""))</f>
        <v/>
      </c>
      <c r="M101" s="45" t="n"/>
      <c r="N101" s="46">
        <f>IF($A101="","",IF(AND($F101="",$H101="",$I101="",$M101=""),"",IF(OR(AND($F101&lt;&gt;"",$H101=""),AND($F101="",$H101&lt;&gt;"")),"",IF(AND(ISNUMBER($F101),ISNUMBER($H101)),$F101*$H101,0)+IF(AND(ISNUMBER($I101),ISNUMBER($K101)),$I101*$K101,0)+IF(ISNUMBER($M101),$M101,0))))</f>
        <v/>
      </c>
      <c r="O101" s="47" t="n"/>
      <c r="P101" s="46">
        <f>IF(OR($A101="",$N101="",$O101=""),"",IFERROR($N101/(1-$O101),""))</f>
        <v/>
      </c>
      <c r="Q101" s="45" t="n"/>
      <c r="R101" s="48">
        <f>IF($A101="","",IF(AND(ISNUMBER($N101),ISNUMBER($Q101),$Q101&gt;0),IFERROR(($Q101-$N101)/$Q101,""),""))</f>
        <v/>
      </c>
      <c r="S101" s="48">
        <f>IF($A101="","",IF(AND(ISNUMBER($R101),ISNUMBER($O101)),$R101-$O101,""))</f>
        <v/>
      </c>
      <c r="T101" s="27">
        <f>IF($A101="","",IF(OR($N101="",NOT(ISNUMBER($O101))),"Check inputs",IF($Q101="","Needs quote",IF(NOT(ISNUMBER($R101)),"Check inputs",IF($R101&gt;=$O101,"Meets target",IF($R101&gt;=$O101-Assumptions!$B$7,"Near target","Below target"))))))</f>
        <v/>
      </c>
      <c r="U101" s="19" t="n"/>
      <c r="V101" s="19" t="n"/>
    </row>
    <row r="102" ht="24" customHeight="1">
      <c r="A102" s="44" t="n"/>
      <c r="B102" s="19" t="n"/>
      <c r="C102" s="19" t="n"/>
      <c r="D102" s="20" t="n"/>
      <c r="E102" s="20" t="n"/>
      <c r="F102" s="21" t="n"/>
      <c r="G102" s="19" t="n"/>
      <c r="H102" s="45" t="n"/>
      <c r="I102" s="23" t="n"/>
      <c r="J102" s="19" t="n"/>
      <c r="K102" s="49">
        <f>IF($A102="","",IFERROR(VLOOKUP($J102,Assumptions!$A$17:$B$22,2,FALSE),Assumptions!$B$4))</f>
        <v/>
      </c>
      <c r="L102" s="49">
        <f>IF($A102="","",IF(AND(ISNUMBER($I102),ISNUMBER($K102)),$I102*$K102,""))</f>
        <v/>
      </c>
      <c r="M102" s="45" t="n"/>
      <c r="N102" s="49">
        <f>IF($A102="","",IF(AND($F102="",$H102="",$I102="",$M102=""),"",IF(OR(AND($F102&lt;&gt;"",$H102=""),AND($F102="",$H102&lt;&gt;"")),"",IF(AND(ISNUMBER($F102),ISNUMBER($H102)),$F102*$H102,0)+IF(AND(ISNUMBER($I102),ISNUMBER($K102)),$I102*$K102,0)+IF(ISNUMBER($M102),$M102,0))))</f>
        <v/>
      </c>
      <c r="O102" s="47" t="n"/>
      <c r="P102" s="49">
        <f>IF(OR($A102="",$N102="",$O102=""),"",IFERROR($N102/(1-$O102),""))</f>
        <v/>
      </c>
      <c r="Q102" s="45" t="n"/>
      <c r="R102" s="50">
        <f>IF($A102="","",IF(AND(ISNUMBER($N102),ISNUMBER($Q102),$Q102&gt;0),IFERROR(($Q102-$N102)/$Q102,""),""))</f>
        <v/>
      </c>
      <c r="S102" s="50">
        <f>IF($A102="","",IF(AND(ISNUMBER($R102),ISNUMBER($O102)),$R102-$O102,""))</f>
        <v/>
      </c>
      <c r="T102" s="30">
        <f>IF($A102="","",IF(OR($N102="",NOT(ISNUMBER($O102))),"Check inputs",IF($Q102="","Needs quote",IF(NOT(ISNUMBER($R102)),"Check inputs",IF($R102&gt;=$O102,"Meets target",IF($R102&gt;=$O102-Assumptions!$B$7,"Near target","Below target"))))))</f>
        <v/>
      </c>
      <c r="U102" s="19" t="n"/>
      <c r="V102" s="19" t="n"/>
    </row>
    <row r="103" ht="24" customHeight="1">
      <c r="A103" s="44" t="n"/>
      <c r="B103" s="19" t="n"/>
      <c r="C103" s="19" t="n"/>
      <c r="D103" s="20" t="n"/>
      <c r="E103" s="20" t="n"/>
      <c r="F103" s="21" t="n"/>
      <c r="G103" s="19" t="n"/>
      <c r="H103" s="45" t="n"/>
      <c r="I103" s="23" t="n"/>
      <c r="J103" s="19" t="n"/>
      <c r="K103" s="46">
        <f>IF($A103="","",IFERROR(VLOOKUP($J103,Assumptions!$A$17:$B$22,2,FALSE),Assumptions!$B$4))</f>
        <v/>
      </c>
      <c r="L103" s="46">
        <f>IF($A103="","",IF(AND(ISNUMBER($I103),ISNUMBER($K103)),$I103*$K103,""))</f>
        <v/>
      </c>
      <c r="M103" s="45" t="n"/>
      <c r="N103" s="46">
        <f>IF($A103="","",IF(AND($F103="",$H103="",$I103="",$M103=""),"",IF(OR(AND($F103&lt;&gt;"",$H103=""),AND($F103="",$H103&lt;&gt;"")),"",IF(AND(ISNUMBER($F103),ISNUMBER($H103)),$F103*$H103,0)+IF(AND(ISNUMBER($I103),ISNUMBER($K103)),$I103*$K103,0)+IF(ISNUMBER($M103),$M103,0))))</f>
        <v/>
      </c>
      <c r="O103" s="47" t="n"/>
      <c r="P103" s="46">
        <f>IF(OR($A103="",$N103="",$O103=""),"",IFERROR($N103/(1-$O103),""))</f>
        <v/>
      </c>
      <c r="Q103" s="45" t="n"/>
      <c r="R103" s="48">
        <f>IF($A103="","",IF(AND(ISNUMBER($N103),ISNUMBER($Q103),$Q103&gt;0),IFERROR(($Q103-$N103)/$Q103,""),""))</f>
        <v/>
      </c>
      <c r="S103" s="48">
        <f>IF($A103="","",IF(AND(ISNUMBER($R103),ISNUMBER($O103)),$R103-$O103,""))</f>
        <v/>
      </c>
      <c r="T103" s="27">
        <f>IF($A103="","",IF(OR($N103="",NOT(ISNUMBER($O103))),"Check inputs",IF($Q103="","Needs quote",IF(NOT(ISNUMBER($R103)),"Check inputs",IF($R103&gt;=$O103,"Meets target",IF($R103&gt;=$O103-Assumptions!$B$7,"Near target","Below target"))))))</f>
        <v/>
      </c>
      <c r="U103" s="19" t="n"/>
      <c r="V103" s="19" t="n"/>
    </row>
    <row r="104" ht="24" customHeight="1">
      <c r="A104" s="44" t="n"/>
      <c r="B104" s="19" t="n"/>
      <c r="C104" s="19" t="n"/>
      <c r="D104" s="20" t="n"/>
      <c r="E104" s="20" t="n"/>
      <c r="F104" s="21" t="n"/>
      <c r="G104" s="19" t="n"/>
      <c r="H104" s="45" t="n"/>
      <c r="I104" s="23" t="n"/>
      <c r="J104" s="19" t="n"/>
      <c r="K104" s="49">
        <f>IF($A104="","",IFERROR(VLOOKUP($J104,Assumptions!$A$17:$B$22,2,FALSE),Assumptions!$B$4))</f>
        <v/>
      </c>
      <c r="L104" s="49">
        <f>IF($A104="","",IF(AND(ISNUMBER($I104),ISNUMBER($K104)),$I104*$K104,""))</f>
        <v/>
      </c>
      <c r="M104" s="45" t="n"/>
      <c r="N104" s="49">
        <f>IF($A104="","",IF(AND($F104="",$H104="",$I104="",$M104=""),"",IF(OR(AND($F104&lt;&gt;"",$H104=""),AND($F104="",$H104&lt;&gt;"")),"",IF(AND(ISNUMBER($F104),ISNUMBER($H104)),$F104*$H104,0)+IF(AND(ISNUMBER($I104),ISNUMBER($K104)),$I104*$K104,0)+IF(ISNUMBER($M104),$M104,0))))</f>
        <v/>
      </c>
      <c r="O104" s="47" t="n"/>
      <c r="P104" s="49">
        <f>IF(OR($A104="",$N104="",$O104=""),"",IFERROR($N104/(1-$O104),""))</f>
        <v/>
      </c>
      <c r="Q104" s="45" t="n"/>
      <c r="R104" s="50">
        <f>IF($A104="","",IF(AND(ISNUMBER($N104),ISNUMBER($Q104),$Q104&gt;0),IFERROR(($Q104-$N104)/$Q104,""),""))</f>
        <v/>
      </c>
      <c r="S104" s="50">
        <f>IF($A104="","",IF(AND(ISNUMBER($R104),ISNUMBER($O104)),$R104-$O104,""))</f>
        <v/>
      </c>
      <c r="T104" s="30">
        <f>IF($A104="","",IF(OR($N104="",NOT(ISNUMBER($O104))),"Check inputs",IF($Q104="","Needs quote",IF(NOT(ISNUMBER($R104)),"Check inputs",IF($R104&gt;=$O104,"Meets target",IF($R104&gt;=$O104-Assumptions!$B$7,"Near target","Below target"))))))</f>
        <v/>
      </c>
      <c r="U104" s="19" t="n"/>
      <c r="V104" s="19" t="n"/>
    </row>
    <row r="105" ht="24" customHeight="1">
      <c r="A105" s="44" t="n"/>
      <c r="B105" s="19" t="n"/>
      <c r="C105" s="19" t="n"/>
      <c r="D105" s="20" t="n"/>
      <c r="E105" s="20" t="n"/>
      <c r="F105" s="21" t="n"/>
      <c r="G105" s="19" t="n"/>
      <c r="H105" s="45" t="n"/>
      <c r="I105" s="23" t="n"/>
      <c r="J105" s="19" t="n"/>
      <c r="K105" s="46">
        <f>IF($A105="","",IFERROR(VLOOKUP($J105,Assumptions!$A$17:$B$22,2,FALSE),Assumptions!$B$4))</f>
        <v/>
      </c>
      <c r="L105" s="46">
        <f>IF($A105="","",IF(AND(ISNUMBER($I105),ISNUMBER($K105)),$I105*$K105,""))</f>
        <v/>
      </c>
      <c r="M105" s="45" t="n"/>
      <c r="N105" s="46">
        <f>IF($A105="","",IF(AND($F105="",$H105="",$I105="",$M105=""),"",IF(OR(AND($F105&lt;&gt;"",$H105=""),AND($F105="",$H105&lt;&gt;"")),"",IF(AND(ISNUMBER($F105),ISNUMBER($H105)),$F105*$H105,0)+IF(AND(ISNUMBER($I105),ISNUMBER($K105)),$I105*$K105,0)+IF(ISNUMBER($M105),$M105,0))))</f>
        <v/>
      </c>
      <c r="O105" s="47" t="n"/>
      <c r="P105" s="46">
        <f>IF(OR($A105="",$N105="",$O105=""),"",IFERROR($N105/(1-$O105),""))</f>
        <v/>
      </c>
      <c r="Q105" s="45" t="n"/>
      <c r="R105" s="48">
        <f>IF($A105="","",IF(AND(ISNUMBER($N105),ISNUMBER($Q105),$Q105&gt;0),IFERROR(($Q105-$N105)/$Q105,""),""))</f>
        <v/>
      </c>
      <c r="S105" s="48">
        <f>IF($A105="","",IF(AND(ISNUMBER($R105),ISNUMBER($O105)),$R105-$O105,""))</f>
        <v/>
      </c>
      <c r="T105" s="27">
        <f>IF($A105="","",IF(OR($N105="",NOT(ISNUMBER($O105))),"Check inputs",IF($Q105="","Needs quote",IF(NOT(ISNUMBER($R105)),"Check inputs",IF($R105&gt;=$O105,"Meets target",IF($R105&gt;=$O105-Assumptions!$B$7,"Near target","Below target"))))))</f>
        <v/>
      </c>
      <c r="U105" s="19" t="n"/>
      <c r="V105" s="19" t="n"/>
    </row>
    <row r="106" ht="24" customHeight="1">
      <c r="A106" s="44" t="n"/>
      <c r="B106" s="19" t="n"/>
      <c r="C106" s="19" t="n"/>
      <c r="D106" s="20" t="n"/>
      <c r="E106" s="20" t="n"/>
      <c r="F106" s="21" t="n"/>
      <c r="G106" s="19" t="n"/>
      <c r="H106" s="45" t="n"/>
      <c r="I106" s="23" t="n"/>
      <c r="J106" s="19" t="n"/>
      <c r="K106" s="49">
        <f>IF($A106="","",IFERROR(VLOOKUP($J106,Assumptions!$A$17:$B$22,2,FALSE),Assumptions!$B$4))</f>
        <v/>
      </c>
      <c r="L106" s="49">
        <f>IF($A106="","",IF(AND(ISNUMBER($I106),ISNUMBER($K106)),$I106*$K106,""))</f>
        <v/>
      </c>
      <c r="M106" s="45" t="n"/>
      <c r="N106" s="49">
        <f>IF($A106="","",IF(AND($F106="",$H106="",$I106="",$M106=""),"",IF(OR(AND($F106&lt;&gt;"",$H106=""),AND($F106="",$H106&lt;&gt;"")),"",IF(AND(ISNUMBER($F106),ISNUMBER($H106)),$F106*$H106,0)+IF(AND(ISNUMBER($I106),ISNUMBER($K106)),$I106*$K106,0)+IF(ISNUMBER($M106),$M106,0))))</f>
        <v/>
      </c>
      <c r="O106" s="47" t="n"/>
      <c r="P106" s="49">
        <f>IF(OR($A106="",$N106="",$O106=""),"",IFERROR($N106/(1-$O106),""))</f>
        <v/>
      </c>
      <c r="Q106" s="45" t="n"/>
      <c r="R106" s="50">
        <f>IF($A106="","",IF(AND(ISNUMBER($N106),ISNUMBER($Q106),$Q106&gt;0),IFERROR(($Q106-$N106)/$Q106,""),""))</f>
        <v/>
      </c>
      <c r="S106" s="50">
        <f>IF($A106="","",IF(AND(ISNUMBER($R106),ISNUMBER($O106)),$R106-$O106,""))</f>
        <v/>
      </c>
      <c r="T106" s="30">
        <f>IF($A106="","",IF(OR($N106="",NOT(ISNUMBER($O106))),"Check inputs",IF($Q106="","Needs quote",IF(NOT(ISNUMBER($R106)),"Check inputs",IF($R106&gt;=$O106,"Meets target",IF($R106&gt;=$O106-Assumptions!$B$7,"Near target","Below target"))))))</f>
        <v/>
      </c>
      <c r="U106" s="19" t="n"/>
      <c r="V106" s="19" t="n"/>
    </row>
  </sheetData>
  <autoFilter ref="A6:V106"/>
  <mergeCells count="1">
    <mergeCell ref="A1:V1"/>
  </mergeCells>
  <conditionalFormatting sqref="T7:T106">
    <cfRule type="expression" priority="1" dxfId="2">
      <formula>$T7="Meets target"</formula>
    </cfRule>
    <cfRule type="expression" priority="2" dxfId="0">
      <formula>$T7="Near target"</formula>
    </cfRule>
    <cfRule type="expression" priority="3" dxfId="1">
      <formula>$T7="Below target"</formula>
    </cfRule>
    <cfRule type="expression" priority="4" dxfId="1">
      <formula>OR($T7="Needs quote",$T7="Check inputs")</formula>
    </cfRule>
  </conditionalFormatting>
  <conditionalFormatting sqref="R7:R106">
    <cfRule type="expression" priority="5" dxfId="1">
      <formula>AND(ISNUMBER($R7),$R7&lt;0)</formula>
    </cfRule>
  </conditionalFormatting>
  <conditionalFormatting sqref="Q7:Q106">
    <cfRule type="expression" priority="6" dxfId="0">
      <formula>AND(ISNUMBER($Q7),$Q7&gt;INDIRECT("Assumptions!$B$8"))</formula>
    </cfRule>
  </conditionalFormatting>
  <dataValidations count="11">
    <dataValidation sqref="A7:A106" showDropDown="0" showInputMessage="1" showErrorMessage="1" allowBlank="0" errorTitle="Check estimate date" error="Enter a date within the editable date limits on Assumptions." promptTitle="Estimate date" prompt="Use MM/DD/YYYY and review the allowed date range." type="custom" errorStyle="stop">
      <formula1>OR(A7="",AND(ISNUMBER(A7),A7&gt;=INDIRECT("Assumptions!$B$9"),A7&lt;=INDIRECT("Assumptions!$B$10")))</formula1>
    </dataValidation>
    <dataValidation sqref="F7:F106" showDropDown="0" showInputMessage="1" showErrorMessage="1" allowBlank="0" errorTitle="Check quantity" error="Enter a nonnegative quantity within the editable limit on Assumptions." promptTitle="Quantity check" prompt="Enter the quantity for the selected unit." type="custom" errorStyle="stop">
      <formula1>OR(F7="",AND(ISNUMBER(F7),F7&gt;=0,F7&lt;=INDIRECT("Assumptions!$B$11")))</formula1>
    </dataValidation>
    <dataValidation sqref="G7:G106" showDropDown="0" showInputMessage="1" showErrorMessage="1" allowBlank="0" errorTitle="Check unit" error="Select a unit from the editable Assumptions list." promptTitle="Unit" prompt="Choose the unit that matches the quantity." type="list" errorStyle="stop">
      <formula1>INDIRECT("Assumptions!$D$17:$D$22")</formula1>
    </dataValidation>
    <dataValidation sqref="H7:H106" showDropDown="0" showInputMessage="1" showErrorMessage="1" allowBlank="0" errorTitle="Check material cost" error="Enter a nonnegative unit cost within the editable limit on Assumptions." promptTitle="Material unit cost" prompt="Enter direct material cost per selected unit." type="custom" errorStyle="stop">
      <formula1>OR(H7="",AND(ISNUMBER(H7),H7&gt;=0,H7&lt;=INDIRECT("Assumptions!$B$13")))</formula1>
    </dataValidation>
    <dataValidation sqref="I7:I106" showDropDown="0" showInputMessage="1" showErrorMessage="1" allowBlank="0" errorTitle="Check labor hours" error="Enter nonnegative labor hours within the editable limit on Assumptions." promptTitle="Labor hours" prompt="Enter estimated direct labor hours." type="custom" errorStyle="stop">
      <formula1>OR(I7="",AND(ISNUMBER(I7),I7&gt;=0,I7&lt;=INDIRECT("Assumptions!$B$12")))</formula1>
    </dataValidation>
    <dataValidation sqref="J7:J106" showDropDown="0" showInputMessage="1" showErrorMessage="1" allowBlank="0" errorTitle="Check technician" error="Select a fictional technician from the editable Assumptions list." promptTitle="Technician rate" prompt="The selected technician determines the direct labor cost rate." type="list" errorStyle="stop">
      <formula1>INDIRECT("Assumptions!$A$17:$A$22")</formula1>
    </dataValidation>
    <dataValidation sqref="M7:M106" showDropDown="0" showInputMessage="1" showErrorMessage="1" allowBlank="0" errorTitle="Check other direct cost" error="Enter a nonnegative direct cost within the editable limit on Assumptions." promptTitle="Other direct cost" prompt="Enter only direct cost applicable to this estimate." type="custom" errorStyle="stop">
      <formula1>OR(M7="",AND(ISNUMBER(M7),M7&gt;=0,M7&lt;=INDIRECT("Assumptions!$B$13")))</formula1>
    </dataValidation>
    <dataValidation sqref="O7:O106" showDropDown="0" showInputMessage="1" showErrorMessage="1" allowBlank="0" errorTitle="Check target margin" error="Enter a target gross margin between 0% and the editable maximum on Assumptions." promptTitle="Target gross margin" prompt="Enter the contractor-selected gross margin target." type="custom" errorStyle="stop">
      <formula1>OR(O7="",AND(ISNUMBER(O7),O7&gt;=0,O7&lt;=INDIRECT("Assumptions!$B$6")))</formula1>
    </dataValidation>
    <dataValidation sqref="Q7:Q106" showDropDown="0" showInputMessage="1" showErrorMessage="1" allowBlank="0" errorTitle="Check quoted price" error="Enter a nonnegative quoted price within the editable limit on Assumptions." promptTitle="Quoted price" prompt="Enter the proposed customer price for a margin comparison." type="custom" errorStyle="stop">
      <formula1>OR(Q7="",AND(ISNUMBER(Q7),Q7&gt;=0,Q7&lt;=INDIRECT("Assumptions!$B$13")))</formula1>
    </dataValidation>
    <dataValidation sqref="U7:U106" showDropDown="0" showInputMessage="1" showErrorMessage="1" allowBlank="0" errorTitle="Check responsibility" error="Select a responsibility from the editable Assumptions list." promptTitle="Responsibility" prompt="Choose the role responsible for the next review." type="list" errorStyle="stop">
      <formula1>INDIRECT("Assumptions!$H$17:$H$22")</formula1>
    </dataValidation>
    <dataValidation sqref="V7:V106" showDropDown="0" showInputMessage="1" showErrorMessage="1" allowBlank="0" errorTitle="Check status" error="Select a status from the editable Assumptions list." promptTitle="Estimate status" prompt="Choose the current internal estimate status." type="list" errorStyle="stop">
      <formula1>INDIRECT("Assumptions!$F$17:$F$22")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52" customWidth="1" min="3" max="3"/>
    <col width="14" customWidth="1" min="4" max="4"/>
    <col width="3" customWidth="1" min="5" max="5"/>
    <col width="20" customWidth="1" min="6" max="6"/>
    <col width="3" customWidth="1" min="7" max="7"/>
    <col width="20" customWidth="1" min="8" max="8"/>
  </cols>
  <sheetData>
    <row r="1" ht="30" customHeight="1">
      <c r="A1" s="1" t="inlineStr">
        <is>
          <t>HVAC Gross Margin Pricing Calculator — Assumptions</t>
        </is>
      </c>
      <c r="B1" s="36" t="n"/>
      <c r="C1" s="36" t="n"/>
      <c r="D1" s="36" t="n"/>
      <c r="E1" s="36" t="n"/>
      <c r="F1" s="36" t="n"/>
      <c r="G1" s="36" t="n"/>
      <c r="H1" s="37" t="n"/>
    </row>
    <row r="2">
      <c r="A2" s="3" t="inlineStr">
        <is>
          <t>Edit orange cells to match contractor-selected pricing practices. Changes flow into prepared pricing rows.</t>
        </is>
      </c>
    </row>
    <row r="3">
      <c r="A3" s="17" t="inlineStr">
        <is>
          <t>Pricing Assumption</t>
        </is>
      </c>
      <c r="B3" s="17" t="inlineStr">
        <is>
          <t>Editable Value</t>
        </is>
      </c>
      <c r="C3" s="17" t="inlineStr">
        <is>
          <t>How It Is Used</t>
        </is>
      </c>
    </row>
    <row r="4">
      <c r="A4" s="30" t="inlineStr">
        <is>
          <t>Default direct labor cost per hour</t>
        </is>
      </c>
      <c r="B4" s="51" t="n">
        <v>98</v>
      </c>
      <c r="C4" s="30" t="inlineStr">
        <is>
          <t>Fallback rate when no listed technician rate is found.</t>
        </is>
      </c>
    </row>
    <row r="5">
      <c r="A5" s="27" t="inlineStr">
        <is>
          <t>Default target gross margin</t>
        </is>
      </c>
      <c r="B5" s="52" t="n">
        <v>0.4</v>
      </c>
      <c r="C5" s="27" t="inlineStr">
        <is>
          <t>Visible starting point for estimators; pricing rows remain editable.</t>
        </is>
      </c>
    </row>
    <row r="6">
      <c r="A6" s="30" t="inlineStr">
        <is>
          <t>Maximum target gross margin</t>
        </is>
      </c>
      <c r="B6" s="52" t="n">
        <v>0.8</v>
      </c>
      <c r="C6" s="30" t="inlineStr">
        <is>
          <t>Input validation ceiling used for a human review.</t>
        </is>
      </c>
    </row>
    <row r="7">
      <c r="A7" s="27" t="inlineStr">
        <is>
          <t>Near-target tolerance</t>
        </is>
      </c>
      <c r="B7" s="52" t="n">
        <v>0.02</v>
      </c>
      <c r="C7" s="27" t="inlineStr">
        <is>
          <t>A quote within this amount below target is marked Near target.</t>
        </is>
      </c>
    </row>
    <row r="8">
      <c r="A8" s="30" t="inlineStr">
        <is>
          <t>Quote review threshold</t>
        </is>
      </c>
      <c r="B8" s="51" t="n">
        <v>10000</v>
      </c>
      <c r="C8" s="30" t="inlineStr">
        <is>
          <t>Quoted prices above this amount are highlighted for review.</t>
        </is>
      </c>
    </row>
    <row r="9">
      <c r="A9" s="27" t="inlineStr">
        <is>
          <t>Earliest allowed estimate date</t>
        </is>
      </c>
      <c r="B9" s="53" t="n">
        <v>45658</v>
      </c>
      <c r="C9" s="27" t="inlineStr">
        <is>
          <t>Lower date limit for prepared pricing rows.</t>
        </is>
      </c>
    </row>
    <row r="10">
      <c r="A10" s="30" t="inlineStr">
        <is>
          <t>Latest allowed estimate date</t>
        </is>
      </c>
      <c r="B10" s="53" t="n">
        <v>47118</v>
      </c>
      <c r="C10" s="30" t="inlineStr">
        <is>
          <t>Upper date limit for prepared pricing rows.</t>
        </is>
      </c>
    </row>
    <row r="11">
      <c r="A11" s="27" t="inlineStr">
        <is>
          <t>Maximum quantity</t>
        </is>
      </c>
      <c r="B11" s="34" t="n">
        <v>10000</v>
      </c>
      <c r="C11" s="27" t="inlineStr">
        <is>
          <t>Input validation ceiling for quantity.</t>
        </is>
      </c>
    </row>
    <row r="12">
      <c r="A12" s="30" t="inlineStr">
        <is>
          <t>Maximum labor hours</t>
        </is>
      </c>
      <c r="B12" s="35" t="n">
        <v>1000</v>
      </c>
      <c r="C12" s="30" t="inlineStr">
        <is>
          <t>Input validation ceiling for labor hours.</t>
        </is>
      </c>
    </row>
    <row r="13">
      <c r="A13" s="27" t="inlineStr">
        <is>
          <t>Maximum cost or quoted price</t>
        </is>
      </c>
      <c r="B13" s="51" t="n">
        <v>250000</v>
      </c>
      <c r="C13" s="27" t="inlineStr">
        <is>
          <t>Input validation ceiling for cost and price entries.</t>
        </is>
      </c>
    </row>
    <row r="14"/>
    <row r="15"/>
    <row r="16">
      <c r="A16" s="4" t="inlineStr">
        <is>
          <t>Technician</t>
        </is>
      </c>
      <c r="B16" s="4" t="inlineStr">
        <is>
          <t>Direct Labor Cost / Hour</t>
        </is>
      </c>
      <c r="D16" s="4" t="inlineStr">
        <is>
          <t>Unit</t>
        </is>
      </c>
      <c r="F16" s="4" t="inlineStr">
        <is>
          <t>Status</t>
        </is>
      </c>
      <c r="H16" s="4" t="inlineStr">
        <is>
          <t>Responsibility</t>
        </is>
      </c>
    </row>
    <row r="17" ht="22" customHeight="1">
      <c r="A17" s="19" t="inlineStr">
        <is>
          <t>Avery Example</t>
        </is>
      </c>
      <c r="B17" s="45" t="n">
        <v>92</v>
      </c>
      <c r="D17" s="19" t="inlineStr">
        <is>
          <t>Each</t>
        </is>
      </c>
      <c r="F17" s="19" t="inlineStr">
        <is>
          <t>Draft</t>
        </is>
      </c>
      <c r="H17" s="19" t="inlineStr">
        <is>
          <t>Estimator</t>
        </is>
      </c>
    </row>
    <row r="18" ht="22" customHeight="1">
      <c r="A18" s="19" t="inlineStr">
        <is>
          <t>Jordan Sample</t>
        </is>
      </c>
      <c r="B18" s="45" t="n">
        <v>98</v>
      </c>
      <c r="D18" s="19" t="inlineStr">
        <is>
          <t>Ft</t>
        </is>
      </c>
      <c r="F18" s="19" t="inlineStr">
        <is>
          <t>Ready for Review</t>
        </is>
      </c>
      <c r="H18" s="19" t="inlineStr">
        <is>
          <t>Service</t>
        </is>
      </c>
    </row>
    <row r="19" ht="22" customHeight="1">
      <c r="A19" s="19" t="inlineStr">
        <is>
          <t>Casey Fiction</t>
        </is>
      </c>
      <c r="B19" s="45" t="n">
        <v>105</v>
      </c>
      <c r="D19" s="19" t="inlineStr">
        <is>
          <t>Lb</t>
        </is>
      </c>
      <c r="F19" s="19" t="inlineStr">
        <is>
          <t>Quoted</t>
        </is>
      </c>
      <c r="H19" s="19" t="inlineStr">
        <is>
          <t>Install</t>
        </is>
      </c>
    </row>
    <row r="20" ht="22" customHeight="1">
      <c r="A20" s="19" t="inlineStr">
        <is>
          <t>Morgan Demo</t>
        </is>
      </c>
      <c r="B20" s="45" t="n">
        <v>110</v>
      </c>
      <c r="D20" s="19" t="inlineStr">
        <is>
          <t>Hour</t>
        </is>
      </c>
      <c r="F20" s="19" t="inlineStr">
        <is>
          <t>Accepted</t>
        </is>
      </c>
      <c r="H20" s="19" t="inlineStr">
        <is>
          <t>Office</t>
        </is>
      </c>
    </row>
    <row r="21" ht="22" customHeight="1">
      <c r="A21" s="19" t="inlineStr">
        <is>
          <t>Riley Placeholder</t>
        </is>
      </c>
      <c r="B21" s="45" t="n">
        <v>101</v>
      </c>
      <c r="D21" s="19" t="inlineStr">
        <is>
          <t>Ton</t>
        </is>
      </c>
      <c r="F21" s="19" t="inlineStr">
        <is>
          <t>Declined</t>
        </is>
      </c>
      <c r="H21" s="19" t="inlineStr">
        <is>
          <t>Owner Review</t>
        </is>
      </c>
    </row>
    <row r="22" ht="22" customHeight="1">
      <c r="A22" s="19" t="inlineStr">
        <is>
          <t>Taylor Mock</t>
        </is>
      </c>
      <c r="B22" s="45" t="n">
        <v>96</v>
      </c>
      <c r="D22" s="19" t="inlineStr">
        <is>
          <t>Set</t>
        </is>
      </c>
      <c r="F22" s="19" t="inlineStr">
        <is>
          <t>On Hold</t>
        </is>
      </c>
      <c r="H22" s="19" t="inlineStr">
        <is>
          <t>Unassigned</t>
        </is>
      </c>
    </row>
  </sheetData>
  <autoFilter ref="A3:C13"/>
  <mergeCells count="1">
    <mergeCell ref="A1:H1"/>
  </mergeCells>
  <dataValidations count="8">
    <dataValidation sqref="B4" showDropDown="0" showInputMessage="0" showErrorMessage="1" allowBlank="0" errorTitle="Check default labor cost" error="Enter a nonnegative direct labor cost no greater than the maximum cost or price." type="custom" errorStyle="stop">
      <formula1>AND(ISNUMBER(B4),B4&gt;=0,B4&lt;=B13)</formula1>
    </dataValidation>
    <dataValidation sqref="B5" showDropDown="0" showInputMessage="0" showErrorMessage="1" allowBlank="0" errorTitle="Check default margin" error="Enter a default target between 0% and the editable maximum target margin." type="custom" errorStyle="stop">
      <formula1>AND(ISNUMBER(B5),B5&gt;=0,B5&lt;=B6)</formula1>
    </dataValidation>
    <dataValidation sqref="B6" showDropDown="0" showInputMessage="0" showErrorMessage="1" allowBlank="0" errorTitle="Check maximum margin" error="Enter a maximum target gross margin from 0% up to, but not including, 100%." type="custom" errorStyle="stop">
      <formula1>AND(ISNUMBER(B6),B6&gt;=0,B6&lt;1)</formula1>
    </dataValidation>
    <dataValidation sqref="B7" showDropDown="0" showInputMessage="0" showErrorMessage="1" allowBlank="0" errorTitle="Check tolerance" error="Enter a nonnegative tolerance no greater than the maximum target margin." type="custom" errorStyle="stop">
      <formula1>AND(ISNUMBER(B7),B7&gt;=0,B7&lt;=B6)</formula1>
    </dataValidation>
    <dataValidation sqref="B8 B11:B13" showDropDown="0" showInputMessage="0" showErrorMessage="1" allowBlank="0" errorTitle="Check assumption" error="Enter a nonnegative number." type="decimal" errorStyle="stop" operator="greaterThanOrEqual">
      <formula1>0</formula1>
    </dataValidation>
    <dataValidation sqref="B9" showDropDown="0" showInputMessage="0" showErrorMessage="1" allowBlank="0" errorTitle="Check earliest date" error="Enter an earliest date that is not after the latest date." type="custom" errorStyle="stop">
      <formula1>AND(ISNUMBER(B9),B9&lt;=B10)</formula1>
    </dataValidation>
    <dataValidation sqref="B10" showDropDown="0" showInputMessage="0" showErrorMessage="1" allowBlank="0" errorTitle="Check latest date" error="Enter a latest date that is not before the earliest date." type="custom" errorStyle="stop">
      <formula1>AND(ISNUMBER(B10),B10&gt;=B9)</formula1>
    </dataValidation>
    <dataValidation sqref="B17:B22" showDropDown="0" showInputMessage="0" showErrorMessage="1" allowBlank="0" errorTitle="Check technician cost rate" error="Enter a nonnegative direct labor cost rate within the editable maximum." type="custom" errorStyle="stop">
      <formula1>OR(B17="",AND(ISNUMBER(B17),B17&gt;=0,B17&lt;=$B$13))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HVAC Pricing Workbook</dc:creator>
  <dc:title xmlns:dc="http://purl.org/dc/elements/1.1/">HVAC Gross Margin Pricing Calculator</dc:title>
  <dc:subject xmlns:dc="http://purl.org/dc/elements/1.1/">Direct cost, target gross margin, recommended price, and margin review</dc:subject>
  <dcterms:created xmlns:dcterms="http://purl.org/dc/terms/" xmlns:xsi="http://www.w3.org/2001/XMLSchema-instance" xsi:type="dcterms:W3CDTF">2026-09-12T02:45:07Z</dcterms:created>
  <dcterms:modified xmlns:dcterms="http://purl.org/dc/terms/" xmlns:xsi="http://www.w3.org/2001/XMLSchema-instance" xsi:type="dcterms:W3CDTF">2026-09-12T02:45:08+00:00Z</dcterms:modified>
</cp:coreProperties>
</file>