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Lines'!$A$6:$X$106</definedName>
    <definedName name="_xlnm._FilterDatabase" localSheetId="2" hidden="1">'Assumptions'!$E$3:$F$8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26A73"/>
      <sz val="9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26734D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6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2" fontId="5" fillId="5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1" fontId="0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6734D"/>
        </patternFill>
      </fill>
    </dxf>
    <dxf>
      <font>
        <name val="Aptos"/>
        <b val="1"/>
        <color rgb="00FFFFFF"/>
        <sz val="10"/>
      </font>
      <fill>
        <patternFill patternType="solid">
          <fgColor rgb="00C6532F"/>
        </patternFill>
      </fill>
    </dxf>
    <dxf>
      <font>
        <name val="Aptos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8" customWidth="1" min="3" max="3"/>
    <col width="22" customWidth="1" min="4" max="4"/>
    <col width="18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HVAC Estimate Summary</t>
        </is>
      </c>
    </row>
    <row r="2" ht="28" customHeight="1">
      <c r="A2" s="2" t="inlineStr">
        <is>
          <t>Enter an Estimate ID from the Estimate Lines sheet to review its calculated indicators.</t>
        </is>
      </c>
    </row>
    <row r="3">
      <c r="A3" s="3" t="inlineStr">
        <is>
          <t>Estimate ID to review</t>
        </is>
      </c>
      <c r="B3" s="4" t="inlineStr">
        <is>
          <t>EST-FICTIONAL-1001</t>
        </is>
      </c>
    </row>
    <row r="4">
      <c r="A4" s="5" t="inlineStr">
        <is>
          <t>Estimate details</t>
        </is>
      </c>
      <c r="B4" s="5" t="n"/>
      <c r="D4" s="5" t="inlineStr">
        <is>
          <t>Calculated totals</t>
        </is>
      </c>
      <c r="E4" s="5" t="n"/>
    </row>
    <row r="5">
      <c r="A5" s="6" t="inlineStr">
        <is>
          <t>Customer</t>
        </is>
      </c>
      <c r="B5" s="7">
        <f>IF($B$3="","",IFERROR(VLOOKUP($B$3,'Estimate Lines'!$A$7:$P$106,3,FALSE),"Not found"))</f>
        <v/>
      </c>
      <c r="D5" s="8" t="inlineStr">
        <is>
          <t>Contractor Lines</t>
        </is>
      </c>
      <c r="E5" s="9">
        <f>IF($B$3="","",COUNTIFS('Estimate Lines'!$A$7:$A$106,$B$3,'Estimate Lines'!$O$7:$O$106,"Contractor"))</f>
        <v/>
      </c>
    </row>
    <row r="6">
      <c r="A6" s="10" t="inlineStr">
        <is>
          <t>Job / Site</t>
        </is>
      </c>
      <c r="B6" s="11">
        <f>IF($B$3="","",IFERROR(VLOOKUP($B$3,'Estimate Lines'!$A$7:$P$106,4,FALSE),"Not found"))</f>
        <v/>
      </c>
      <c r="D6" s="12" t="inlineStr">
        <is>
          <t>Labor Hours</t>
        </is>
      </c>
      <c r="E6" s="13">
        <f>IF($B$3="","",SUMIFS('Estimate Lines'!$Q$7:$Q$106,'Estimate Lines'!$A$7:$A$106,$B$3,'Estimate Lines'!$O$7:$O$106,"Contractor"))</f>
        <v/>
      </c>
    </row>
    <row r="7">
      <c r="A7" s="6" t="inlineStr">
        <is>
          <t>Equipment / System</t>
        </is>
      </c>
      <c r="B7" s="7">
        <f>IF($B$3="","",IFERROR(VLOOKUP($B$3,'Estimate Lines'!$A$7:$P$106,5,FALSE),"Not found"))</f>
        <v/>
      </c>
      <c r="D7" s="8" t="inlineStr">
        <is>
          <t>Direct Cost</t>
        </is>
      </c>
      <c r="E7" s="14">
        <f>IF($B$3="","",SUMIFS('Estimate Lines'!$T$7:$T$106,'Estimate Lines'!$A$7:$A$106,$B$3,'Estimate Lines'!$O$7:$O$106,"Contractor"))</f>
        <v/>
      </c>
    </row>
    <row r="8">
      <c r="A8" s="10" t="inlineStr">
        <is>
          <t>Technician</t>
        </is>
      </c>
      <c r="B8" s="11">
        <f>IF($B$3="","",IFERROR(VLOOKUP($B$3,'Estimate Lines'!$A$7:$P$106,6,FALSE),"Not found"))</f>
        <v/>
      </c>
      <c r="D8" s="12" t="inlineStr">
        <is>
          <t>Markup</t>
        </is>
      </c>
      <c r="E8" s="15">
        <f>IF($B$3="","",SUMIFS('Estimate Lines'!$U$7:$U$106,'Estimate Lines'!$A$7:$A$106,$B$3))</f>
        <v/>
      </c>
    </row>
    <row r="9">
      <c r="A9" s="6" t="inlineStr">
        <is>
          <t>Estimate Date</t>
        </is>
      </c>
      <c r="B9" s="46">
        <f>IF($B$3="","",IFERROR(VLOOKUP($B$3,'Estimate Lines'!$A$7:$P$106,2,FALSE),""))</f>
        <v/>
      </c>
      <c r="D9" s="8" t="inlineStr">
        <is>
          <t>Sales Tax</t>
        </is>
      </c>
      <c r="E9" s="14">
        <f>IF($B$3="","",SUMIFS('Estimate Lines'!$V$7:$V$106,'Estimate Lines'!$A$7:$A$106,$B$3))</f>
        <v/>
      </c>
    </row>
    <row r="10">
      <c r="A10" s="10" t="inlineStr">
        <is>
          <t>Status</t>
        </is>
      </c>
      <c r="B10" s="11">
        <f>IF($B$3="","",IFERROR(VLOOKUP($B$3,'Estimate Lines'!$A$7:$P$106,16,FALSE),"Not found"))</f>
        <v/>
      </c>
      <c r="D10" s="17" t="inlineStr">
        <is>
          <t>Estimate Total</t>
        </is>
      </c>
      <c r="E10" s="18">
        <f>IF($B$3="","",SUMIFS('Estimate Lines'!$W$7:$W$106,'Estimate Lines'!$A$7:$A$106,$B$3))</f>
        <v/>
      </c>
    </row>
    <row r="11">
      <c r="A11" s="6" t="inlineStr">
        <is>
          <t>Valid Through</t>
        </is>
      </c>
      <c r="B11" s="46">
        <f>IF($B$3="","",IFERROR($B$9+Assumptions!$B$8,""))</f>
        <v/>
      </c>
      <c r="D11" s="8" t="inlineStr">
        <is>
          <t>Review Alerts</t>
        </is>
      </c>
      <c r="E11" s="9">
        <f>IF($B$3="","",COUNTIFS('Estimate Lines'!$A$7:$A$106,$B$3,'Estimate Lines'!$X$7:$X$106,"?*"))</f>
        <v/>
      </c>
    </row>
    <row r="14">
      <c r="A14" s="5" t="inlineStr">
        <is>
          <t>Price by line type</t>
        </is>
      </c>
      <c r="B14" s="5" t="n"/>
      <c r="C14" s="5" t="n"/>
    </row>
    <row r="15">
      <c r="A15" s="19" t="inlineStr">
        <is>
          <t>Line Type</t>
        </is>
      </c>
      <c r="B15" s="19" t="inlineStr">
        <is>
          <t>Price</t>
        </is>
      </c>
      <c r="C15" s="19" t="inlineStr">
        <is>
          <t>Share</t>
        </is>
      </c>
    </row>
    <row r="16">
      <c r="A16" s="20" t="inlineStr">
        <is>
          <t>Equipment</t>
        </is>
      </c>
      <c r="B16" s="15">
        <f>IF($B$3="","",SUMIFS('Estimate Lines'!$W$7:$W$106,'Estimate Lines'!$A$7:$A$106,$B$3,'Estimate Lines'!$G$7:$G$106,$A16))</f>
        <v/>
      </c>
      <c r="C16" s="47">
        <f>IF($B16="","",IFERROR($B16/$E$10,""))</f>
        <v/>
      </c>
    </row>
    <row r="17">
      <c r="A17" s="22" t="inlineStr">
        <is>
          <t>Material</t>
        </is>
      </c>
      <c r="B17" s="14">
        <f>IF($B$3="","",SUMIFS('Estimate Lines'!$W$7:$W$106,'Estimate Lines'!$A$7:$A$106,$B$3,'Estimate Lines'!$G$7:$G$106,$A17))</f>
        <v/>
      </c>
      <c r="C17" s="48">
        <f>IF($B17="","",IFERROR($B17/$E$10,""))</f>
        <v/>
      </c>
    </row>
    <row r="18">
      <c r="A18" s="20" t="inlineStr">
        <is>
          <t>Labor</t>
        </is>
      </c>
      <c r="B18" s="15">
        <f>IF($B$3="","",SUMIFS('Estimate Lines'!$W$7:$W$106,'Estimate Lines'!$A$7:$A$106,$B$3,'Estimate Lines'!$G$7:$G$106,$A18))</f>
        <v/>
      </c>
      <c r="C18" s="47">
        <f>IF($B18="","",IFERROR($B18/$E$10,""))</f>
        <v/>
      </c>
    </row>
    <row r="19">
      <c r="A19" s="22" t="inlineStr">
        <is>
          <t>Other</t>
        </is>
      </c>
      <c r="B19" s="14">
        <f>IF($B$3="","",SUMIFS('Estimate Lines'!$W$7:$W$106,'Estimate Lines'!$A$7:$A$106,$B$3,'Estimate Lines'!$G$7:$G$106,$A19))</f>
        <v/>
      </c>
      <c r="C19" s="48">
        <f>IF($B19="","",IFERROR($B19/$E$10,""))</f>
        <v/>
      </c>
    </row>
  </sheetData>
  <mergeCells count="1">
    <mergeCell ref="A1:H1"/>
  </mergeCells>
  <conditionalFormatting sqref="B10">
    <cfRule type="expression" priority="1" dxfId="0">
      <formula>$B$10="Accepted"</formula>
    </cfRule>
  </conditionalFormatting>
  <conditionalFormatting sqref="E11">
    <cfRule type="expression" priority="2" dxfId="1">
      <formula>AND($E$11&lt;&gt;"",$E$11&gt;0)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X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7" customWidth="1" min="3" max="3"/>
    <col width="34" customWidth="1" min="4" max="4"/>
    <col width="31" customWidth="1" min="5" max="5"/>
    <col width="31" customWidth="1" min="6" max="6"/>
    <col width="13" customWidth="1" min="7" max="7"/>
    <col width="39" customWidth="1" min="8" max="8"/>
    <col width="11" customWidth="1" min="9" max="9"/>
    <col width="12" customWidth="1" min="10" max="10"/>
    <col width="15" customWidth="1" min="11" max="11"/>
    <col width="14" customWidth="1" min="12" max="12"/>
    <col width="12" customWidth="1" min="13" max="13"/>
    <col width="11" customWidth="1" min="14" max="14"/>
    <col width="16" customWidth="1" min="15" max="15"/>
    <col width="13" customWidth="1" min="16" max="16"/>
    <col width="13" customWidth="1" min="17" max="17"/>
    <col width="14" customWidth="1" min="18" max="18"/>
    <col width="14" customWidth="1" min="19" max="19"/>
    <col width="14" customWidth="1" min="20" max="20"/>
    <col width="13" customWidth="1" min="21" max="21"/>
    <col width="13" customWidth="1" min="22" max="22"/>
    <col width="15" customWidth="1" min="23" max="23"/>
    <col width="27" customWidth="1" min="24" max="24"/>
  </cols>
  <sheetData>
    <row r="1" ht="30" customHeight="1">
      <c r="A1" s="1" t="inlineStr">
        <is>
          <t>HVAC Estimate Lines</t>
        </is>
      </c>
    </row>
    <row r="2" ht="30" customHeight="1">
      <c r="A2" s="2" t="inlineStr">
        <is>
          <t>Enter one line per item. Orange cells are editable; calculated columns use the visible assumptions. Blank prepared rows remain blank.</t>
        </is>
      </c>
    </row>
    <row r="3">
      <c r="A3" s="24" t="inlineStr">
        <is>
          <t>Default labor rate</t>
        </is>
      </c>
      <c r="B3" s="25">
        <f>Assumptions!$B$4</f>
        <v/>
      </c>
      <c r="C3" s="24" t="inlineStr">
        <is>
          <t>Default markup</t>
        </is>
      </c>
      <c r="D3" s="49">
        <f>Assumptions!$B$6</f>
        <v/>
      </c>
      <c r="E3" s="24" t="inlineStr">
        <is>
          <t>Sales tax rate</t>
        </is>
      </c>
      <c r="F3" s="49">
        <f>Assumptions!$B$5</f>
        <v/>
      </c>
    </row>
    <row r="4" ht="30" customHeight="1">
      <c r="A4" s="2" t="inlineStr">
        <is>
          <t>Line Price includes Contractor responsibility lines only. A blank line markup uses the default markup. Review alerts require a human check.</t>
        </is>
      </c>
    </row>
    <row r="6" ht="42" customHeight="1">
      <c r="A6" s="27" t="inlineStr">
        <is>
          <t>Estimate ID</t>
        </is>
      </c>
      <c r="B6" s="27" t="inlineStr">
        <is>
          <t>Estimate Date</t>
        </is>
      </c>
      <c r="C6" s="27" t="inlineStr">
        <is>
          <t>Customer</t>
        </is>
      </c>
      <c r="D6" s="27" t="inlineStr">
        <is>
          <t>Job / Site</t>
        </is>
      </c>
      <c r="E6" s="27" t="inlineStr">
        <is>
          <t>Equipment / System</t>
        </is>
      </c>
      <c r="F6" s="27" t="inlineStr">
        <is>
          <t>Technician</t>
        </is>
      </c>
      <c r="G6" s="27" t="inlineStr">
        <is>
          <t>Line Type</t>
        </is>
      </c>
      <c r="H6" s="27" t="inlineStr">
        <is>
          <t>Description</t>
        </is>
      </c>
      <c r="I6" s="27" t="inlineStr">
        <is>
          <t>Quantity</t>
        </is>
      </c>
      <c r="J6" s="27" t="inlineStr">
        <is>
          <t>Unit</t>
        </is>
      </c>
      <c r="K6" s="27" t="inlineStr">
        <is>
          <t>Labor Hrs / Unit</t>
        </is>
      </c>
      <c r="L6" s="27" t="inlineStr">
        <is>
          <t>Unit Cost</t>
        </is>
      </c>
      <c r="M6" s="27" t="inlineStr">
        <is>
          <t>Markup %</t>
        </is>
      </c>
      <c r="N6" s="27" t="inlineStr">
        <is>
          <t>Taxable</t>
        </is>
      </c>
      <c r="O6" s="27" t="inlineStr">
        <is>
          <t>Responsibility</t>
        </is>
      </c>
      <c r="P6" s="27" t="inlineStr">
        <is>
          <t>Status</t>
        </is>
      </c>
      <c r="Q6" s="27" t="inlineStr">
        <is>
          <t>Labor Hours</t>
        </is>
      </c>
      <c r="R6" s="27" t="inlineStr">
        <is>
          <t>Labor Rate</t>
        </is>
      </c>
      <c r="S6" s="27" t="inlineStr">
        <is>
          <t>Labor Cost</t>
        </is>
      </c>
      <c r="T6" s="27" t="inlineStr">
        <is>
          <t>Direct Cost</t>
        </is>
      </c>
      <c r="U6" s="27" t="inlineStr">
        <is>
          <t>Markup $</t>
        </is>
      </c>
      <c r="V6" s="27" t="inlineStr">
        <is>
          <t>Tax $</t>
        </is>
      </c>
      <c r="W6" s="27" t="inlineStr">
        <is>
          <t>Line Price</t>
        </is>
      </c>
      <c r="X6" s="27" t="inlineStr">
        <is>
          <t>Review Alert</t>
        </is>
      </c>
    </row>
    <row r="7">
      <c r="A7" s="28" t="inlineStr">
        <is>
          <t>EST-FICTIONAL-1001</t>
        </is>
      </c>
      <c r="B7" s="50" t="n">
        <v>46276</v>
      </c>
      <c r="C7" s="28" t="inlineStr">
        <is>
          <t>Sample Homeowner (Fictional)</t>
        </is>
      </c>
      <c r="D7" s="28" t="inlineStr">
        <is>
          <t>100 Fictional Way, Demo Town, CO 00000</t>
        </is>
      </c>
      <c r="E7" s="28" t="inlineStr">
        <is>
          <t>Demonstration 3-ton split heat pump</t>
        </is>
      </c>
      <c r="F7" s="28" t="inlineStr">
        <is>
          <t>Technician Alpha (Fictional)</t>
        </is>
      </c>
      <c r="G7" s="30" t="inlineStr">
        <is>
          <t>Equipment</t>
        </is>
      </c>
      <c r="H7" s="31" t="inlineStr">
        <is>
          <t>Outdoor heat pump unit, fictional model</t>
        </is>
      </c>
      <c r="I7" s="32" t="n">
        <v>1</v>
      </c>
      <c r="J7" s="30" t="inlineStr">
        <is>
          <t>Each</t>
        </is>
      </c>
      <c r="K7" s="33" t="n">
        <v>0</v>
      </c>
      <c r="L7" s="34" t="n">
        <v>4200</v>
      </c>
      <c r="M7" s="51" t="n">
        <v>0.18</v>
      </c>
      <c r="N7" s="30" t="inlineStr">
        <is>
          <t>Yes</t>
        </is>
      </c>
      <c r="O7" s="30" t="inlineStr">
        <is>
          <t>Contractor</t>
        </is>
      </c>
      <c r="P7" s="30" t="inlineStr">
        <is>
          <t>Draft</t>
        </is>
      </c>
      <c r="Q7" s="36">
        <f>IF(OR($H7="",$I7=""),"",IFERROR($I7*$K7,""))</f>
        <v/>
      </c>
      <c r="R7" s="37">
        <f>IF(OR($H7="",$I7=""),"",IF($K7&gt;0,IFERROR(VLOOKUP($F7,Assumptions!$E$4:$F$8,2,FALSE),Assumptions!$B$4),0))</f>
        <v/>
      </c>
      <c r="S7" s="37">
        <f>IF(OR($H7="",$I7=""),"",IFERROR($Q7*$R7,""))</f>
        <v/>
      </c>
      <c r="T7" s="37">
        <f>IF(OR($H7="",$I7=""),"",IFERROR($I7*$L7+$S7,""))</f>
        <v/>
      </c>
      <c r="U7" s="37">
        <f>IF(OR($H7="",$I7=""),"",IF($O7&lt;&gt;"Contractor",0,IFERROR($T7*IF($M7="",Assumptions!$B$6,$M7),0)))</f>
        <v/>
      </c>
      <c r="V7" s="37">
        <f>IF(OR($H7="",$I7=""),"",IF($O7&lt;&gt;"Contractor",0,IF($N7="Yes",IFERROR(($T7+$U7)*Assumptions!$B$5,0),0)))</f>
        <v/>
      </c>
      <c r="W7" s="37">
        <f>IF(OR($H7="",$I7=""),"",IF($O7&lt;&gt;"Contractor",0,IFERROR($T7+$U7+$V7,"")))</f>
        <v/>
      </c>
      <c r="X7" s="7">
        <f>IF($H7="","",IF($A7="","Check estimate ID",IF($B7="","Check estimate date",IF($C7="","Check customer",IF($D7="","Check job or site",IF($E7="","Check equipment or system",IF($G7="","Check line type",IF($I7="","Check quantity",IF($J7="","Check unit",IF($O7="","Check responsibility",IF($P7="","Check status",IF(OR($I7&lt;0,$K7&lt;0,$L7&lt;0,$M7&lt;0),"Check negative input",IF($O7="Excluded","Excluded from total",IF($O7="Customer","Customer responsibility",IF($N7="","Check taxable choice",IF(AND($K7&gt;0,$F7=""),"Default labor rate used",IF($M7="","Default markup used",IF($M7&gt;Assumptions!$B$7,"Review high markup",""))))))))))))))))))</f>
        <v/>
      </c>
    </row>
    <row r="8">
      <c r="A8" s="28" t="inlineStr">
        <is>
          <t>EST-FICTIONAL-1001</t>
        </is>
      </c>
      <c r="B8" s="50" t="n">
        <v>46276</v>
      </c>
      <c r="C8" s="28" t="inlineStr">
        <is>
          <t>Sample Homeowner (Fictional)</t>
        </is>
      </c>
      <c r="D8" s="28" t="inlineStr">
        <is>
          <t>100 Fictional Way, Demo Town, CO 00000</t>
        </is>
      </c>
      <c r="E8" s="28" t="inlineStr">
        <is>
          <t>Demonstration 3-ton split heat pump</t>
        </is>
      </c>
      <c r="F8" s="28" t="inlineStr">
        <is>
          <t>Technician Alpha (Fictional)</t>
        </is>
      </c>
      <c r="G8" s="30" t="inlineStr">
        <is>
          <t>Equipment</t>
        </is>
      </c>
      <c r="H8" s="31" t="inlineStr">
        <is>
          <t>Indoor air handler, fictional model</t>
        </is>
      </c>
      <c r="I8" s="32" t="n">
        <v>1</v>
      </c>
      <c r="J8" s="30" t="inlineStr">
        <is>
          <t>Each</t>
        </is>
      </c>
      <c r="K8" s="33" t="n">
        <v>0</v>
      </c>
      <c r="L8" s="34" t="n">
        <v>2500</v>
      </c>
      <c r="M8" s="51" t="n">
        <v>0.18</v>
      </c>
      <c r="N8" s="30" t="inlineStr">
        <is>
          <t>Yes</t>
        </is>
      </c>
      <c r="O8" s="30" t="inlineStr">
        <is>
          <t>Contractor</t>
        </is>
      </c>
      <c r="P8" s="30" t="inlineStr">
        <is>
          <t>Draft</t>
        </is>
      </c>
      <c r="Q8" s="38">
        <f>IF(OR($H8="",$I8=""),"",IFERROR($I8*$K8,""))</f>
        <v/>
      </c>
      <c r="R8" s="39">
        <f>IF(OR($H8="",$I8=""),"",IF($K8&gt;0,IFERROR(VLOOKUP($F8,Assumptions!$E$4:$F$8,2,FALSE),Assumptions!$B$4),0))</f>
        <v/>
      </c>
      <c r="S8" s="39">
        <f>IF(OR($H8="",$I8=""),"",IFERROR($Q8*$R8,""))</f>
        <v/>
      </c>
      <c r="T8" s="39">
        <f>IF(OR($H8="",$I8=""),"",IFERROR($I8*$L8+$S8,""))</f>
        <v/>
      </c>
      <c r="U8" s="39">
        <f>IF(OR($H8="",$I8=""),"",IF($O8&lt;&gt;"Contractor",0,IFERROR($T8*IF($M8="",Assumptions!$B$6,$M8),0)))</f>
        <v/>
      </c>
      <c r="V8" s="39">
        <f>IF(OR($H8="",$I8=""),"",IF($O8&lt;&gt;"Contractor",0,IF($N8="Yes",IFERROR(($T8+$U8)*Assumptions!$B$5,0),0)))</f>
        <v/>
      </c>
      <c r="W8" s="39">
        <f>IF(OR($H8="",$I8=""),"",IF($O8&lt;&gt;"Contractor",0,IFERROR($T8+$U8+$V8,"")))</f>
        <v/>
      </c>
      <c r="X8" s="11">
        <f>IF($H8="","",IF($A8="","Check estimate ID",IF($B8="","Check estimate date",IF($C8="","Check customer",IF($D8="","Check job or site",IF($E8="","Check equipment or system",IF($G8="","Check line type",IF($I8="","Check quantity",IF($J8="","Check unit",IF($O8="","Check responsibility",IF($P8="","Check status",IF(OR($I8&lt;0,$K8&lt;0,$L8&lt;0,$M8&lt;0),"Check negative input",IF($O8="Excluded","Excluded from total",IF($O8="Customer","Customer responsibility",IF($N8="","Check taxable choice",IF(AND($K8&gt;0,$F8=""),"Default labor rate used",IF($M8="","Default markup used",IF($M8&gt;Assumptions!$B$7,"Review high markup",""))))))))))))))))))</f>
        <v/>
      </c>
    </row>
    <row r="9">
      <c r="A9" s="28" t="inlineStr">
        <is>
          <t>EST-FICTIONAL-1001</t>
        </is>
      </c>
      <c r="B9" s="50" t="n">
        <v>46276</v>
      </c>
      <c r="C9" s="28" t="inlineStr">
        <is>
          <t>Sample Homeowner (Fictional)</t>
        </is>
      </c>
      <c r="D9" s="28" t="inlineStr">
        <is>
          <t>100 Fictional Way, Demo Town, CO 00000</t>
        </is>
      </c>
      <c r="E9" s="28" t="inlineStr">
        <is>
          <t>Demonstration 3-ton split heat pump</t>
        </is>
      </c>
      <c r="F9" s="28" t="inlineStr">
        <is>
          <t>Technician Alpha (Fictional)</t>
        </is>
      </c>
      <c r="G9" s="30" t="inlineStr">
        <is>
          <t>Material</t>
        </is>
      </c>
      <c r="H9" s="31" t="inlineStr">
        <is>
          <t>Sample programmable thermostat</t>
        </is>
      </c>
      <c r="I9" s="32" t="n">
        <v>1</v>
      </c>
      <c r="J9" s="30" t="inlineStr">
        <is>
          <t>Each</t>
        </is>
      </c>
      <c r="K9" s="33" t="n">
        <v>0.5</v>
      </c>
      <c r="L9" s="34" t="n">
        <v>180</v>
      </c>
      <c r="M9" s="51" t="n">
        <v>0.35</v>
      </c>
      <c r="N9" s="30" t="inlineStr">
        <is>
          <t>Yes</t>
        </is>
      </c>
      <c r="O9" s="30" t="inlineStr">
        <is>
          <t>Contractor</t>
        </is>
      </c>
      <c r="P9" s="30" t="inlineStr">
        <is>
          <t>Draft</t>
        </is>
      </c>
      <c r="Q9" s="36">
        <f>IF(OR($H9="",$I9=""),"",IFERROR($I9*$K9,""))</f>
        <v/>
      </c>
      <c r="R9" s="37">
        <f>IF(OR($H9="",$I9=""),"",IF($K9&gt;0,IFERROR(VLOOKUP($F9,Assumptions!$E$4:$F$8,2,FALSE),Assumptions!$B$4),0))</f>
        <v/>
      </c>
      <c r="S9" s="37">
        <f>IF(OR($H9="",$I9=""),"",IFERROR($Q9*$R9,""))</f>
        <v/>
      </c>
      <c r="T9" s="37">
        <f>IF(OR($H9="",$I9=""),"",IFERROR($I9*$L9+$S9,""))</f>
        <v/>
      </c>
      <c r="U9" s="37">
        <f>IF(OR($H9="",$I9=""),"",IF($O9&lt;&gt;"Contractor",0,IFERROR($T9*IF($M9="",Assumptions!$B$6,$M9),0)))</f>
        <v/>
      </c>
      <c r="V9" s="37">
        <f>IF(OR($H9="",$I9=""),"",IF($O9&lt;&gt;"Contractor",0,IF($N9="Yes",IFERROR(($T9+$U9)*Assumptions!$B$5,0),0)))</f>
        <v/>
      </c>
      <c r="W9" s="37">
        <f>IF(OR($H9="",$I9=""),"",IF($O9&lt;&gt;"Contractor",0,IFERROR($T9+$U9+$V9,"")))</f>
        <v/>
      </c>
      <c r="X9" s="7">
        <f>IF($H9="","",IF($A9="","Check estimate ID",IF($B9="","Check estimate date",IF($C9="","Check customer",IF($D9="","Check job or site",IF($E9="","Check equipment or system",IF($G9="","Check line type",IF($I9="","Check quantity",IF($J9="","Check unit",IF($O9="","Check responsibility",IF($P9="","Check status",IF(OR($I9&lt;0,$K9&lt;0,$L9&lt;0,$M9&lt;0),"Check negative input",IF($O9="Excluded","Excluded from total",IF($O9="Customer","Customer responsibility",IF($N9="","Check taxable choice",IF(AND($K9&gt;0,$F9=""),"Default labor rate used",IF($M9="","Default markup used",IF($M9&gt;Assumptions!$B$7,"Review high markup",""))))))))))))))))))</f>
        <v/>
      </c>
    </row>
    <row r="10">
      <c r="A10" s="28" t="inlineStr">
        <is>
          <t>EST-FICTIONAL-1001</t>
        </is>
      </c>
      <c r="B10" s="50" t="n">
        <v>46276</v>
      </c>
      <c r="C10" s="28" t="inlineStr">
        <is>
          <t>Sample Homeowner (Fictional)</t>
        </is>
      </c>
      <c r="D10" s="28" t="inlineStr">
        <is>
          <t>100 Fictional Way, Demo Town, CO 00000</t>
        </is>
      </c>
      <c r="E10" s="28" t="inlineStr">
        <is>
          <t>Demonstration 3-ton split heat pump</t>
        </is>
      </c>
      <c r="F10" s="28" t="inlineStr">
        <is>
          <t>Technician Bravo (Fictional)</t>
        </is>
      </c>
      <c r="G10" s="30" t="inlineStr">
        <is>
          <t>Material</t>
        </is>
      </c>
      <c r="H10" s="31" t="inlineStr">
        <is>
          <t>Insulated refrigerant line set</t>
        </is>
      </c>
      <c r="I10" s="32" t="n">
        <v>40</v>
      </c>
      <c r="J10" s="30" t="inlineStr">
        <is>
          <t>Foot</t>
        </is>
      </c>
      <c r="K10" s="33" t="n">
        <v>0.08</v>
      </c>
      <c r="L10" s="34" t="n">
        <v>14</v>
      </c>
      <c r="M10" s="51" t="n">
        <v>0.18</v>
      </c>
      <c r="N10" s="30" t="inlineStr">
        <is>
          <t>Yes</t>
        </is>
      </c>
      <c r="O10" s="30" t="inlineStr">
        <is>
          <t>Contractor</t>
        </is>
      </c>
      <c r="P10" s="30" t="inlineStr">
        <is>
          <t>Draft</t>
        </is>
      </c>
      <c r="Q10" s="38">
        <f>IF(OR($H10="",$I10=""),"",IFERROR($I10*$K10,""))</f>
        <v/>
      </c>
      <c r="R10" s="39">
        <f>IF(OR($H10="",$I10=""),"",IF($K10&gt;0,IFERROR(VLOOKUP($F10,Assumptions!$E$4:$F$8,2,FALSE),Assumptions!$B$4),0))</f>
        <v/>
      </c>
      <c r="S10" s="39">
        <f>IF(OR($H10="",$I10=""),"",IFERROR($Q10*$R10,""))</f>
        <v/>
      </c>
      <c r="T10" s="39">
        <f>IF(OR($H10="",$I10=""),"",IFERROR($I10*$L10+$S10,""))</f>
        <v/>
      </c>
      <c r="U10" s="39">
        <f>IF(OR($H10="",$I10=""),"",IF($O10&lt;&gt;"Contractor",0,IFERROR($T10*IF($M10="",Assumptions!$B$6,$M10),0)))</f>
        <v/>
      </c>
      <c r="V10" s="39">
        <f>IF(OR($H10="",$I10=""),"",IF($O10&lt;&gt;"Contractor",0,IF($N10="Yes",IFERROR(($T10+$U10)*Assumptions!$B$5,0),0)))</f>
        <v/>
      </c>
      <c r="W10" s="39">
        <f>IF(OR($H10="",$I10=""),"",IF($O10&lt;&gt;"Contractor",0,IFERROR($T10+$U10+$V10,"")))</f>
        <v/>
      </c>
      <c r="X10" s="11">
        <f>IF($H10="","",IF($A10="","Check estimate ID",IF($B10="","Check estimate date",IF($C10="","Check customer",IF($D10="","Check job or site",IF($E10="","Check equipment or system",IF($G10="","Check line type",IF($I10="","Check quantity",IF($J10="","Check unit",IF($O10="","Check responsibility",IF($P10="","Check status",IF(OR($I10&lt;0,$K10&lt;0,$L10&lt;0,$M10&lt;0),"Check negative input",IF($O10="Excluded","Excluded from total",IF($O10="Customer","Customer responsibility",IF($N10="","Check taxable choice",IF(AND($K10&gt;0,$F10=""),"Default labor rate used",IF($M10="","Default markup used",IF($M10&gt;Assumptions!$B$7,"Review high markup",""))))))))))))))))))</f>
        <v/>
      </c>
    </row>
    <row r="11">
      <c r="A11" s="28" t="inlineStr">
        <is>
          <t>EST-FICTIONAL-1001</t>
        </is>
      </c>
      <c r="B11" s="50" t="n">
        <v>46276</v>
      </c>
      <c r="C11" s="28" t="inlineStr">
        <is>
          <t>Sample Homeowner (Fictional)</t>
        </is>
      </c>
      <c r="D11" s="28" t="inlineStr">
        <is>
          <t>100 Fictional Way, Demo Town, CO 00000</t>
        </is>
      </c>
      <c r="E11" s="28" t="inlineStr">
        <is>
          <t>Demonstration 3-ton split heat pump</t>
        </is>
      </c>
      <c r="F11" s="28" t="inlineStr">
        <is>
          <t>Technician Bravo (Fictional)</t>
        </is>
      </c>
      <c r="G11" s="30" t="inlineStr">
        <is>
          <t>Material</t>
        </is>
      </c>
      <c r="H11" s="31" t="inlineStr">
        <is>
          <t>Outdoor equipment pad</t>
        </is>
      </c>
      <c r="I11" s="32" t="n">
        <v>1</v>
      </c>
      <c r="J11" s="30" t="inlineStr">
        <is>
          <t>Each</t>
        </is>
      </c>
      <c r="K11" s="33" t="n">
        <v>0.5</v>
      </c>
      <c r="L11" s="34" t="n">
        <v>150</v>
      </c>
      <c r="M11" s="51" t="n">
        <v>0.18</v>
      </c>
      <c r="N11" s="30" t="inlineStr">
        <is>
          <t>Yes</t>
        </is>
      </c>
      <c r="O11" s="30" t="inlineStr">
        <is>
          <t>Contractor</t>
        </is>
      </c>
      <c r="P11" s="30" t="inlineStr">
        <is>
          <t>Draft</t>
        </is>
      </c>
      <c r="Q11" s="36">
        <f>IF(OR($H11="",$I11=""),"",IFERROR($I11*$K11,""))</f>
        <v/>
      </c>
      <c r="R11" s="37">
        <f>IF(OR($H11="",$I11=""),"",IF($K11&gt;0,IFERROR(VLOOKUP($F11,Assumptions!$E$4:$F$8,2,FALSE),Assumptions!$B$4),0))</f>
        <v/>
      </c>
      <c r="S11" s="37">
        <f>IF(OR($H11="",$I11=""),"",IFERROR($Q11*$R11,""))</f>
        <v/>
      </c>
      <c r="T11" s="37">
        <f>IF(OR($H11="",$I11=""),"",IFERROR($I11*$L11+$S11,""))</f>
        <v/>
      </c>
      <c r="U11" s="37">
        <f>IF(OR($H11="",$I11=""),"",IF($O11&lt;&gt;"Contractor",0,IFERROR($T11*IF($M11="",Assumptions!$B$6,$M11),0)))</f>
        <v/>
      </c>
      <c r="V11" s="37">
        <f>IF(OR($H11="",$I11=""),"",IF($O11&lt;&gt;"Contractor",0,IF($N11="Yes",IFERROR(($T11+$U11)*Assumptions!$B$5,0),0)))</f>
        <v/>
      </c>
      <c r="W11" s="37">
        <f>IF(OR($H11="",$I11=""),"",IF($O11&lt;&gt;"Contractor",0,IFERROR($T11+$U11+$V11,"")))</f>
        <v/>
      </c>
      <c r="X11" s="7">
        <f>IF($H11="","",IF($A11="","Check estimate ID",IF($B11="","Check estimate date",IF($C11="","Check customer",IF($D11="","Check job or site",IF($E11="","Check equipment or system",IF($G11="","Check line type",IF($I11="","Check quantity",IF($J11="","Check unit",IF($O11="","Check responsibility",IF($P11="","Check status",IF(OR($I11&lt;0,$K11&lt;0,$L11&lt;0,$M11&lt;0),"Check negative input",IF($O11="Excluded","Excluded from total",IF($O11="Customer","Customer responsibility",IF($N11="","Check taxable choice",IF(AND($K11&gt;0,$F11=""),"Default labor rate used",IF($M11="","Default markup used",IF($M11&gt;Assumptions!$B$7,"Review high markup",""))))))))))))))))))</f>
        <v/>
      </c>
    </row>
    <row r="12">
      <c r="A12" s="28" t="inlineStr">
        <is>
          <t>EST-FICTIONAL-1001</t>
        </is>
      </c>
      <c r="B12" s="50" t="n">
        <v>46276</v>
      </c>
      <c r="C12" s="28" t="inlineStr">
        <is>
          <t>Sample Homeowner (Fictional)</t>
        </is>
      </c>
      <c r="D12" s="28" t="inlineStr">
        <is>
          <t>100 Fictional Way, Demo Town, CO 00000</t>
        </is>
      </c>
      <c r="E12" s="28" t="inlineStr">
        <is>
          <t>Demonstration 3-ton split heat pump</t>
        </is>
      </c>
      <c r="F12" s="28" t="inlineStr">
        <is>
          <t>Technician Bravo (Fictional)</t>
        </is>
      </c>
      <c r="G12" s="30" t="inlineStr">
        <is>
          <t>Material</t>
        </is>
      </c>
      <c r="H12" s="31" t="inlineStr">
        <is>
          <t>Sample electrical disconnect and whip</t>
        </is>
      </c>
      <c r="I12" s="32" t="n">
        <v>1</v>
      </c>
      <c r="J12" s="30" t="inlineStr">
        <is>
          <t>Each</t>
        </is>
      </c>
      <c r="K12" s="33" t="n">
        <v>1.5</v>
      </c>
      <c r="L12" s="34" t="n">
        <v>220</v>
      </c>
      <c r="M12" s="51" t="n">
        <v>0.18</v>
      </c>
      <c r="N12" s="30" t="inlineStr">
        <is>
          <t>Yes</t>
        </is>
      </c>
      <c r="O12" s="30" t="inlineStr">
        <is>
          <t>Contractor</t>
        </is>
      </c>
      <c r="P12" s="30" t="inlineStr">
        <is>
          <t>Draft</t>
        </is>
      </c>
      <c r="Q12" s="38">
        <f>IF(OR($H12="",$I12=""),"",IFERROR($I12*$K12,""))</f>
        <v/>
      </c>
      <c r="R12" s="39">
        <f>IF(OR($H12="",$I12=""),"",IF($K12&gt;0,IFERROR(VLOOKUP($F12,Assumptions!$E$4:$F$8,2,FALSE),Assumptions!$B$4),0))</f>
        <v/>
      </c>
      <c r="S12" s="39">
        <f>IF(OR($H12="",$I12=""),"",IFERROR($Q12*$R12,""))</f>
        <v/>
      </c>
      <c r="T12" s="39">
        <f>IF(OR($H12="",$I12=""),"",IFERROR($I12*$L12+$S12,""))</f>
        <v/>
      </c>
      <c r="U12" s="39">
        <f>IF(OR($H12="",$I12=""),"",IF($O12&lt;&gt;"Contractor",0,IFERROR($T12*IF($M12="",Assumptions!$B$6,$M12),0)))</f>
        <v/>
      </c>
      <c r="V12" s="39">
        <f>IF(OR($H12="",$I12=""),"",IF($O12&lt;&gt;"Contractor",0,IF($N12="Yes",IFERROR(($T12+$U12)*Assumptions!$B$5,0),0)))</f>
        <v/>
      </c>
      <c r="W12" s="39">
        <f>IF(OR($H12="",$I12=""),"",IF($O12&lt;&gt;"Contractor",0,IFERROR($T12+$U12+$V12,"")))</f>
        <v/>
      </c>
      <c r="X12" s="11">
        <f>IF($H12="","",IF($A12="","Check estimate ID",IF($B12="","Check estimate date",IF($C12="","Check customer",IF($D12="","Check job or site",IF($E12="","Check equipment or system",IF($G12="","Check line type",IF($I12="","Check quantity",IF($J12="","Check unit",IF($O12="","Check responsibility",IF($P12="","Check status",IF(OR($I12&lt;0,$K12&lt;0,$L12&lt;0,$M12&lt;0),"Check negative input",IF($O12="Excluded","Excluded from total",IF($O12="Customer","Customer responsibility",IF($N12="","Check taxable choice",IF(AND($K12&gt;0,$F12=""),"Default labor rate used",IF($M12="","Default markup used",IF($M12&gt;Assumptions!$B$7,"Review high markup",""))))))))))))))))))</f>
        <v/>
      </c>
    </row>
    <row r="13">
      <c r="A13" s="28" t="inlineStr">
        <is>
          <t>EST-FICTIONAL-1001</t>
        </is>
      </c>
      <c r="B13" s="50" t="n">
        <v>46276</v>
      </c>
      <c r="C13" s="28" t="inlineStr">
        <is>
          <t>Sample Homeowner (Fictional)</t>
        </is>
      </c>
      <c r="D13" s="28" t="inlineStr">
        <is>
          <t>100 Fictional Way, Demo Town, CO 00000</t>
        </is>
      </c>
      <c r="E13" s="28" t="inlineStr">
        <is>
          <t>Demonstration 3-ton split heat pump</t>
        </is>
      </c>
      <c r="F13" s="28" t="inlineStr">
        <is>
          <t>Technician Alpha (Fictional)</t>
        </is>
      </c>
      <c r="G13" s="30" t="inlineStr">
        <is>
          <t>Labor</t>
        </is>
      </c>
      <c r="H13" s="31" t="inlineStr">
        <is>
          <t>Remove demonstration equipment and install replacement</t>
        </is>
      </c>
      <c r="I13" s="32" t="n">
        <v>1</v>
      </c>
      <c r="J13" s="30" t="inlineStr">
        <is>
          <t>Job</t>
        </is>
      </c>
      <c r="K13" s="33" t="n">
        <v>20</v>
      </c>
      <c r="L13" s="34" t="n">
        <v>0</v>
      </c>
      <c r="M13" s="51" t="n">
        <v>0.15</v>
      </c>
      <c r="N13" s="30" t="inlineStr">
        <is>
          <t>No</t>
        </is>
      </c>
      <c r="O13" s="30" t="inlineStr">
        <is>
          <t>Contractor</t>
        </is>
      </c>
      <c r="P13" s="30" t="inlineStr">
        <is>
          <t>Draft</t>
        </is>
      </c>
      <c r="Q13" s="36">
        <f>IF(OR($H13="",$I13=""),"",IFERROR($I13*$K13,""))</f>
        <v/>
      </c>
      <c r="R13" s="37">
        <f>IF(OR($H13="",$I13=""),"",IF($K13&gt;0,IFERROR(VLOOKUP($F13,Assumptions!$E$4:$F$8,2,FALSE),Assumptions!$B$4),0))</f>
        <v/>
      </c>
      <c r="S13" s="37">
        <f>IF(OR($H13="",$I13=""),"",IFERROR($Q13*$R13,""))</f>
        <v/>
      </c>
      <c r="T13" s="37">
        <f>IF(OR($H13="",$I13=""),"",IFERROR($I13*$L13+$S13,""))</f>
        <v/>
      </c>
      <c r="U13" s="37">
        <f>IF(OR($H13="",$I13=""),"",IF($O13&lt;&gt;"Contractor",0,IFERROR($T13*IF($M13="",Assumptions!$B$6,$M13),0)))</f>
        <v/>
      </c>
      <c r="V13" s="37">
        <f>IF(OR($H13="",$I13=""),"",IF($O13&lt;&gt;"Contractor",0,IF($N13="Yes",IFERROR(($T13+$U13)*Assumptions!$B$5,0),0)))</f>
        <v/>
      </c>
      <c r="W13" s="37">
        <f>IF(OR($H13="",$I13=""),"",IF($O13&lt;&gt;"Contractor",0,IFERROR($T13+$U13+$V13,"")))</f>
        <v/>
      </c>
      <c r="X13" s="7">
        <f>IF($H13="","",IF($A13="","Check estimate ID",IF($B13="","Check estimate date",IF($C13="","Check customer",IF($D13="","Check job or site",IF($E13="","Check equipment or system",IF($G13="","Check line type",IF($I13="","Check quantity",IF($J13="","Check unit",IF($O13="","Check responsibility",IF($P13="","Check status",IF(OR($I13&lt;0,$K13&lt;0,$L13&lt;0,$M13&lt;0),"Check negative input",IF($O13="Excluded","Excluded from total",IF($O13="Customer","Customer responsibility",IF($N13="","Check taxable choice",IF(AND($K13&gt;0,$F13=""),"Default labor rate used",IF($M13="","Default markup used",IF($M13&gt;Assumptions!$B$7,"Review high markup",""))))))))))))))))))</f>
        <v/>
      </c>
    </row>
    <row r="14">
      <c r="A14" s="28" t="inlineStr">
        <is>
          <t>EST-FICTIONAL-1001</t>
        </is>
      </c>
      <c r="B14" s="50" t="n">
        <v>46276</v>
      </c>
      <c r="C14" s="28" t="inlineStr">
        <is>
          <t>Sample Homeowner (Fictional)</t>
        </is>
      </c>
      <c r="D14" s="28" t="inlineStr">
        <is>
          <t>100 Fictional Way, Demo Town, CO 00000</t>
        </is>
      </c>
      <c r="E14" s="28" t="inlineStr">
        <is>
          <t>Demonstration 3-ton split heat pump</t>
        </is>
      </c>
      <c r="F14" s="28" t="inlineStr">
        <is>
          <t>Technician Bravo (Fictional)</t>
        </is>
      </c>
      <c r="G14" s="30" t="inlineStr">
        <is>
          <t>Labor</t>
        </is>
      </c>
      <c r="H14" s="31" t="inlineStr">
        <is>
          <t>Startup checks and customer orientation</t>
        </is>
      </c>
      <c r="I14" s="32" t="n">
        <v>1</v>
      </c>
      <c r="J14" s="30" t="inlineStr">
        <is>
          <t>Job</t>
        </is>
      </c>
      <c r="K14" s="33" t="n">
        <v>3</v>
      </c>
      <c r="L14" s="34" t="n">
        <v>0</v>
      </c>
      <c r="M14" s="51" t="n">
        <v>0.15</v>
      </c>
      <c r="N14" s="30" t="inlineStr">
        <is>
          <t>No</t>
        </is>
      </c>
      <c r="O14" s="30" t="inlineStr">
        <is>
          <t>Contractor</t>
        </is>
      </c>
      <c r="P14" s="30" t="inlineStr">
        <is>
          <t>Draft</t>
        </is>
      </c>
      <c r="Q14" s="38">
        <f>IF(OR($H14="",$I14=""),"",IFERROR($I14*$K14,""))</f>
        <v/>
      </c>
      <c r="R14" s="39">
        <f>IF(OR($H14="",$I14=""),"",IF($K14&gt;0,IFERROR(VLOOKUP($F14,Assumptions!$E$4:$F$8,2,FALSE),Assumptions!$B$4),0))</f>
        <v/>
      </c>
      <c r="S14" s="39">
        <f>IF(OR($H14="",$I14=""),"",IFERROR($Q14*$R14,""))</f>
        <v/>
      </c>
      <c r="T14" s="39">
        <f>IF(OR($H14="",$I14=""),"",IFERROR($I14*$L14+$S14,""))</f>
        <v/>
      </c>
      <c r="U14" s="39">
        <f>IF(OR($H14="",$I14=""),"",IF($O14&lt;&gt;"Contractor",0,IFERROR($T14*IF($M14="",Assumptions!$B$6,$M14),0)))</f>
        <v/>
      </c>
      <c r="V14" s="39">
        <f>IF(OR($H14="",$I14=""),"",IF($O14&lt;&gt;"Contractor",0,IF($N14="Yes",IFERROR(($T14+$U14)*Assumptions!$B$5,0),0)))</f>
        <v/>
      </c>
      <c r="W14" s="39">
        <f>IF(OR($H14="",$I14=""),"",IF($O14&lt;&gt;"Contractor",0,IFERROR($T14+$U14+$V14,"")))</f>
        <v/>
      </c>
      <c r="X14" s="11">
        <f>IF($H14="","",IF($A14="","Check estimate ID",IF($B14="","Check estimate date",IF($C14="","Check customer",IF($D14="","Check job or site",IF($E14="","Check equipment or system",IF($G14="","Check line type",IF($I14="","Check quantity",IF($J14="","Check unit",IF($O14="","Check responsibility",IF($P14="","Check status",IF(OR($I14&lt;0,$K14&lt;0,$L14&lt;0,$M14&lt;0),"Check negative input",IF($O14="Excluded","Excluded from total",IF($O14="Customer","Customer responsibility",IF($N14="","Check taxable choice",IF(AND($K14&gt;0,$F14=""),"Default labor rate used",IF($M14="","Default markup used",IF($M14&gt;Assumptions!$B$7,"Review high markup",""))))))))))))))))))</f>
        <v/>
      </c>
    </row>
    <row r="15">
      <c r="A15" s="28" t="inlineStr">
        <is>
          <t>EST-FICTIONAL-1001</t>
        </is>
      </c>
      <c r="B15" s="50" t="n">
        <v>46276</v>
      </c>
      <c r="C15" s="28" t="inlineStr">
        <is>
          <t>Sample Homeowner (Fictional)</t>
        </is>
      </c>
      <c r="D15" s="28" t="inlineStr">
        <is>
          <t>100 Fictional Way, Demo Town, CO 00000</t>
        </is>
      </c>
      <c r="E15" s="28" t="inlineStr">
        <is>
          <t>Demonstration 3-ton split heat pump</t>
        </is>
      </c>
      <c r="F15" s="28" t="inlineStr">
        <is>
          <t>Technician Alpha (Fictional)</t>
        </is>
      </c>
      <c r="G15" s="30" t="inlineStr">
        <is>
          <t>Other</t>
        </is>
      </c>
      <c r="H15" s="31" t="inlineStr">
        <is>
          <t>Fictional local permit allowance</t>
        </is>
      </c>
      <c r="I15" s="32" t="n">
        <v>1</v>
      </c>
      <c r="J15" s="30" t="inlineStr">
        <is>
          <t>Allowance</t>
        </is>
      </c>
      <c r="K15" s="33" t="n">
        <v>0</v>
      </c>
      <c r="L15" s="34" t="n">
        <v>350</v>
      </c>
      <c r="M15" s="51" t="n">
        <v>0</v>
      </c>
      <c r="N15" s="30" t="inlineStr">
        <is>
          <t>No</t>
        </is>
      </c>
      <c r="O15" s="30" t="inlineStr">
        <is>
          <t>Contractor</t>
        </is>
      </c>
      <c r="P15" s="30" t="inlineStr">
        <is>
          <t>Draft</t>
        </is>
      </c>
      <c r="Q15" s="36">
        <f>IF(OR($H15="",$I15=""),"",IFERROR($I15*$K15,""))</f>
        <v/>
      </c>
      <c r="R15" s="37">
        <f>IF(OR($H15="",$I15=""),"",IF($K15&gt;0,IFERROR(VLOOKUP($F15,Assumptions!$E$4:$F$8,2,FALSE),Assumptions!$B$4),0))</f>
        <v/>
      </c>
      <c r="S15" s="37">
        <f>IF(OR($H15="",$I15=""),"",IFERROR($Q15*$R15,""))</f>
        <v/>
      </c>
      <c r="T15" s="37">
        <f>IF(OR($H15="",$I15=""),"",IFERROR($I15*$L15+$S15,""))</f>
        <v/>
      </c>
      <c r="U15" s="37">
        <f>IF(OR($H15="",$I15=""),"",IF($O15&lt;&gt;"Contractor",0,IFERROR($T15*IF($M15="",Assumptions!$B$6,$M15),0)))</f>
        <v/>
      </c>
      <c r="V15" s="37">
        <f>IF(OR($H15="",$I15=""),"",IF($O15&lt;&gt;"Contractor",0,IF($N15="Yes",IFERROR(($T15+$U15)*Assumptions!$B$5,0),0)))</f>
        <v/>
      </c>
      <c r="W15" s="37">
        <f>IF(OR($H15="",$I15=""),"",IF($O15&lt;&gt;"Contractor",0,IFERROR($T15+$U15+$V15,"")))</f>
        <v/>
      </c>
      <c r="X15" s="7">
        <f>IF($H15="","",IF($A15="","Check estimate ID",IF($B15="","Check estimate date",IF($C15="","Check customer",IF($D15="","Check job or site",IF($E15="","Check equipment or system",IF($G15="","Check line type",IF($I15="","Check quantity",IF($J15="","Check unit",IF($O15="","Check responsibility",IF($P15="","Check status",IF(OR($I15&lt;0,$K15&lt;0,$L15&lt;0,$M15&lt;0),"Check negative input",IF($O15="Excluded","Excluded from total",IF($O15="Customer","Customer responsibility",IF($N15="","Check taxable choice",IF(AND($K15&gt;0,$F15=""),"Default labor rate used",IF($M15="","Default markup used",IF($M15&gt;Assumptions!$B$7,"Review high markup",""))))))))))))))))))</f>
        <v/>
      </c>
    </row>
    <row r="16">
      <c r="A16" s="28" t="inlineStr">
        <is>
          <t>EST-FICTIONAL-1001</t>
        </is>
      </c>
      <c r="B16" s="50" t="n">
        <v>46276</v>
      </c>
      <c r="C16" s="28" t="inlineStr">
        <is>
          <t>Sample Homeowner (Fictional)</t>
        </is>
      </c>
      <c r="D16" s="28" t="inlineStr">
        <is>
          <t>100 Fictional Way, Demo Town, CO 00000</t>
        </is>
      </c>
      <c r="E16" s="28" t="inlineStr">
        <is>
          <t>Demonstration 3-ton split heat pump</t>
        </is>
      </c>
      <c r="F16" s="28" t="inlineStr"/>
      <c r="G16" s="30" t="inlineStr">
        <is>
          <t>Other</t>
        </is>
      </c>
      <c r="H16" s="31" t="inlineStr">
        <is>
          <t>Wall patching and painting by customer</t>
        </is>
      </c>
      <c r="I16" s="32" t="n">
        <v>1</v>
      </c>
      <c r="J16" s="30" t="inlineStr">
        <is>
          <t>Job</t>
        </is>
      </c>
      <c r="K16" s="33" t="n">
        <v>0</v>
      </c>
      <c r="L16" s="34" t="n">
        <v>0</v>
      </c>
      <c r="M16" s="51" t="n">
        <v>0</v>
      </c>
      <c r="N16" s="30" t="inlineStr">
        <is>
          <t>No</t>
        </is>
      </c>
      <c r="O16" s="30" t="inlineStr">
        <is>
          <t>Customer</t>
        </is>
      </c>
      <c r="P16" s="30" t="inlineStr">
        <is>
          <t>Draft</t>
        </is>
      </c>
      <c r="Q16" s="38">
        <f>IF(OR($H16="",$I16=""),"",IFERROR($I16*$K16,""))</f>
        <v/>
      </c>
      <c r="R16" s="39">
        <f>IF(OR($H16="",$I16=""),"",IF($K16&gt;0,IFERROR(VLOOKUP($F16,Assumptions!$E$4:$F$8,2,FALSE),Assumptions!$B$4),0))</f>
        <v/>
      </c>
      <c r="S16" s="39">
        <f>IF(OR($H16="",$I16=""),"",IFERROR($Q16*$R16,""))</f>
        <v/>
      </c>
      <c r="T16" s="39">
        <f>IF(OR($H16="",$I16=""),"",IFERROR($I16*$L16+$S16,""))</f>
        <v/>
      </c>
      <c r="U16" s="39">
        <f>IF(OR($H16="",$I16=""),"",IF($O16&lt;&gt;"Contractor",0,IFERROR($T16*IF($M16="",Assumptions!$B$6,$M16),0)))</f>
        <v/>
      </c>
      <c r="V16" s="39">
        <f>IF(OR($H16="",$I16=""),"",IF($O16&lt;&gt;"Contractor",0,IF($N16="Yes",IFERROR(($T16+$U16)*Assumptions!$B$5,0),0)))</f>
        <v/>
      </c>
      <c r="W16" s="39">
        <f>IF(OR($H16="",$I16=""),"",IF($O16&lt;&gt;"Contractor",0,IFERROR($T16+$U16+$V16,"")))</f>
        <v/>
      </c>
      <c r="X16" s="11">
        <f>IF($H16="","",IF($A16="","Check estimate ID",IF($B16="","Check estimate date",IF($C16="","Check customer",IF($D16="","Check job or site",IF($E16="","Check equipment or system",IF($G16="","Check line type",IF($I16="","Check quantity",IF($J16="","Check unit",IF($O16="","Check responsibility",IF($P16="","Check status",IF(OR($I16&lt;0,$K16&lt;0,$L16&lt;0,$M16&lt;0),"Check negative input",IF($O16="Excluded","Excluded from total",IF($O16="Customer","Customer responsibility",IF($N16="","Check taxable choice",IF(AND($K16&gt;0,$F16=""),"Default labor rate used",IF($M16="","Default markup used",IF($M16&gt;Assumptions!$B$7,"Review high markup",""))))))))))))))))))</f>
        <v/>
      </c>
    </row>
    <row r="17">
      <c r="A17" s="28" t="n"/>
      <c r="B17" s="50" t="n"/>
      <c r="C17" s="28" t="n"/>
      <c r="D17" s="28" t="n"/>
      <c r="E17" s="28" t="n"/>
      <c r="F17" s="28" t="n"/>
      <c r="G17" s="30" t="n"/>
      <c r="H17" s="31" t="n"/>
      <c r="I17" s="32" t="n"/>
      <c r="J17" s="30" t="n"/>
      <c r="K17" s="33" t="n"/>
      <c r="L17" s="34" t="n"/>
      <c r="M17" s="51" t="n"/>
      <c r="N17" s="30" t="n"/>
      <c r="O17" s="30" t="n"/>
      <c r="P17" s="30" t="n"/>
      <c r="Q17" s="36">
        <f>IF(OR($H17="",$I17=""),"",IFERROR($I17*$K17,""))</f>
        <v/>
      </c>
      <c r="R17" s="37">
        <f>IF(OR($H17="",$I17=""),"",IF($K17&gt;0,IFERROR(VLOOKUP($F17,Assumptions!$E$4:$F$8,2,FALSE),Assumptions!$B$4),0))</f>
        <v/>
      </c>
      <c r="S17" s="37">
        <f>IF(OR($H17="",$I17=""),"",IFERROR($Q17*$R17,""))</f>
        <v/>
      </c>
      <c r="T17" s="37">
        <f>IF(OR($H17="",$I17=""),"",IFERROR($I17*$L17+$S17,""))</f>
        <v/>
      </c>
      <c r="U17" s="37">
        <f>IF(OR($H17="",$I17=""),"",IF($O17&lt;&gt;"Contractor",0,IFERROR($T17*IF($M17="",Assumptions!$B$6,$M17),0)))</f>
        <v/>
      </c>
      <c r="V17" s="37">
        <f>IF(OR($H17="",$I17=""),"",IF($O17&lt;&gt;"Contractor",0,IF($N17="Yes",IFERROR(($T17+$U17)*Assumptions!$B$5,0),0)))</f>
        <v/>
      </c>
      <c r="W17" s="37">
        <f>IF(OR($H17="",$I17=""),"",IF($O17&lt;&gt;"Contractor",0,IFERROR($T17+$U17+$V17,"")))</f>
        <v/>
      </c>
      <c r="X17" s="7">
        <f>IF($H17="","",IF($A17="","Check estimate ID",IF($B17="","Check estimate date",IF($C17="","Check customer",IF($D17="","Check job or site",IF($E17="","Check equipment or system",IF($G17="","Check line type",IF($I17="","Check quantity",IF($J17="","Check unit",IF($O17="","Check responsibility",IF($P17="","Check status",IF(OR($I17&lt;0,$K17&lt;0,$L17&lt;0,$M17&lt;0),"Check negative input",IF($O17="Excluded","Excluded from total",IF($O17="Customer","Customer responsibility",IF($N17="","Check taxable choice",IF(AND($K17&gt;0,$F17=""),"Default labor rate used",IF($M17="","Default markup used",IF($M17&gt;Assumptions!$B$7,"Review high markup",""))))))))))))))))))</f>
        <v/>
      </c>
    </row>
    <row r="18">
      <c r="A18" s="28" t="n"/>
      <c r="B18" s="50" t="n"/>
      <c r="C18" s="28" t="n"/>
      <c r="D18" s="28" t="n"/>
      <c r="E18" s="28" t="n"/>
      <c r="F18" s="28" t="n"/>
      <c r="G18" s="30" t="n"/>
      <c r="H18" s="31" t="n"/>
      <c r="I18" s="32" t="n"/>
      <c r="J18" s="30" t="n"/>
      <c r="K18" s="33" t="n"/>
      <c r="L18" s="34" t="n"/>
      <c r="M18" s="51" t="n"/>
      <c r="N18" s="30" t="n"/>
      <c r="O18" s="30" t="n"/>
      <c r="P18" s="30" t="n"/>
      <c r="Q18" s="38">
        <f>IF(OR($H18="",$I18=""),"",IFERROR($I18*$K18,""))</f>
        <v/>
      </c>
      <c r="R18" s="39">
        <f>IF(OR($H18="",$I18=""),"",IF($K18&gt;0,IFERROR(VLOOKUP($F18,Assumptions!$E$4:$F$8,2,FALSE),Assumptions!$B$4),0))</f>
        <v/>
      </c>
      <c r="S18" s="39">
        <f>IF(OR($H18="",$I18=""),"",IFERROR($Q18*$R18,""))</f>
        <v/>
      </c>
      <c r="T18" s="39">
        <f>IF(OR($H18="",$I18=""),"",IFERROR($I18*$L18+$S18,""))</f>
        <v/>
      </c>
      <c r="U18" s="39">
        <f>IF(OR($H18="",$I18=""),"",IF($O18&lt;&gt;"Contractor",0,IFERROR($T18*IF($M18="",Assumptions!$B$6,$M18),0)))</f>
        <v/>
      </c>
      <c r="V18" s="39">
        <f>IF(OR($H18="",$I18=""),"",IF($O18&lt;&gt;"Contractor",0,IF($N18="Yes",IFERROR(($T18+$U18)*Assumptions!$B$5,0),0)))</f>
        <v/>
      </c>
      <c r="W18" s="39">
        <f>IF(OR($H18="",$I18=""),"",IF($O18&lt;&gt;"Contractor",0,IFERROR($T18+$U18+$V18,"")))</f>
        <v/>
      </c>
      <c r="X18" s="11">
        <f>IF($H18="","",IF($A18="","Check estimate ID",IF($B18="","Check estimate date",IF($C18="","Check customer",IF($D18="","Check job or site",IF($E18="","Check equipment or system",IF($G18="","Check line type",IF($I18="","Check quantity",IF($J18="","Check unit",IF($O18="","Check responsibility",IF($P18="","Check status",IF(OR($I18&lt;0,$K18&lt;0,$L18&lt;0,$M18&lt;0),"Check negative input",IF($O18="Excluded","Excluded from total",IF($O18="Customer","Customer responsibility",IF($N18="","Check taxable choice",IF(AND($K18&gt;0,$F18=""),"Default labor rate used",IF($M18="","Default markup used",IF($M18&gt;Assumptions!$B$7,"Review high markup",""))))))))))))))))))</f>
        <v/>
      </c>
    </row>
    <row r="19">
      <c r="A19" s="28" t="n"/>
      <c r="B19" s="50" t="n"/>
      <c r="C19" s="28" t="n"/>
      <c r="D19" s="28" t="n"/>
      <c r="E19" s="28" t="n"/>
      <c r="F19" s="28" t="n"/>
      <c r="G19" s="30" t="n"/>
      <c r="H19" s="31" t="n"/>
      <c r="I19" s="32" t="n"/>
      <c r="J19" s="30" t="n"/>
      <c r="K19" s="33" t="n"/>
      <c r="L19" s="34" t="n"/>
      <c r="M19" s="51" t="n"/>
      <c r="N19" s="30" t="n"/>
      <c r="O19" s="30" t="n"/>
      <c r="P19" s="30" t="n"/>
      <c r="Q19" s="36">
        <f>IF(OR($H19="",$I19=""),"",IFERROR($I19*$K19,""))</f>
        <v/>
      </c>
      <c r="R19" s="37">
        <f>IF(OR($H19="",$I19=""),"",IF($K19&gt;0,IFERROR(VLOOKUP($F19,Assumptions!$E$4:$F$8,2,FALSE),Assumptions!$B$4),0))</f>
        <v/>
      </c>
      <c r="S19" s="37">
        <f>IF(OR($H19="",$I19=""),"",IFERROR($Q19*$R19,""))</f>
        <v/>
      </c>
      <c r="T19" s="37">
        <f>IF(OR($H19="",$I19=""),"",IFERROR($I19*$L19+$S19,""))</f>
        <v/>
      </c>
      <c r="U19" s="37">
        <f>IF(OR($H19="",$I19=""),"",IF($O19&lt;&gt;"Contractor",0,IFERROR($T19*IF($M19="",Assumptions!$B$6,$M19),0)))</f>
        <v/>
      </c>
      <c r="V19" s="37">
        <f>IF(OR($H19="",$I19=""),"",IF($O19&lt;&gt;"Contractor",0,IF($N19="Yes",IFERROR(($T19+$U19)*Assumptions!$B$5,0),0)))</f>
        <v/>
      </c>
      <c r="W19" s="37">
        <f>IF(OR($H19="",$I19=""),"",IF($O19&lt;&gt;"Contractor",0,IFERROR($T19+$U19+$V19,"")))</f>
        <v/>
      </c>
      <c r="X19" s="7">
        <f>IF($H19="","",IF($A19="","Check estimate ID",IF($B19="","Check estimate date",IF($C19="","Check customer",IF($D19="","Check job or site",IF($E19="","Check equipment or system",IF($G19="","Check line type",IF($I19="","Check quantity",IF($J19="","Check unit",IF($O19="","Check responsibility",IF($P19="","Check status",IF(OR($I19&lt;0,$K19&lt;0,$L19&lt;0,$M19&lt;0),"Check negative input",IF($O19="Excluded","Excluded from total",IF($O19="Customer","Customer responsibility",IF($N19="","Check taxable choice",IF(AND($K19&gt;0,$F19=""),"Default labor rate used",IF($M19="","Default markup used",IF($M19&gt;Assumptions!$B$7,"Review high markup",""))))))))))))))))))</f>
        <v/>
      </c>
    </row>
    <row r="20">
      <c r="A20" s="28" t="n"/>
      <c r="B20" s="50" t="n"/>
      <c r="C20" s="28" t="n"/>
      <c r="D20" s="28" t="n"/>
      <c r="E20" s="28" t="n"/>
      <c r="F20" s="28" t="n"/>
      <c r="G20" s="30" t="n"/>
      <c r="H20" s="31" t="n"/>
      <c r="I20" s="32" t="n"/>
      <c r="J20" s="30" t="n"/>
      <c r="K20" s="33" t="n"/>
      <c r="L20" s="34" t="n"/>
      <c r="M20" s="51" t="n"/>
      <c r="N20" s="30" t="n"/>
      <c r="O20" s="30" t="n"/>
      <c r="P20" s="30" t="n"/>
      <c r="Q20" s="38">
        <f>IF(OR($H20="",$I20=""),"",IFERROR($I20*$K20,""))</f>
        <v/>
      </c>
      <c r="R20" s="39">
        <f>IF(OR($H20="",$I20=""),"",IF($K20&gt;0,IFERROR(VLOOKUP($F20,Assumptions!$E$4:$F$8,2,FALSE),Assumptions!$B$4),0))</f>
        <v/>
      </c>
      <c r="S20" s="39">
        <f>IF(OR($H20="",$I20=""),"",IFERROR($Q20*$R20,""))</f>
        <v/>
      </c>
      <c r="T20" s="39">
        <f>IF(OR($H20="",$I20=""),"",IFERROR($I20*$L20+$S20,""))</f>
        <v/>
      </c>
      <c r="U20" s="39">
        <f>IF(OR($H20="",$I20=""),"",IF($O20&lt;&gt;"Contractor",0,IFERROR($T20*IF($M20="",Assumptions!$B$6,$M20),0)))</f>
        <v/>
      </c>
      <c r="V20" s="39">
        <f>IF(OR($H20="",$I20=""),"",IF($O20&lt;&gt;"Contractor",0,IF($N20="Yes",IFERROR(($T20+$U20)*Assumptions!$B$5,0),0)))</f>
        <v/>
      </c>
      <c r="W20" s="39">
        <f>IF(OR($H20="",$I20=""),"",IF($O20&lt;&gt;"Contractor",0,IFERROR($T20+$U20+$V20,"")))</f>
        <v/>
      </c>
      <c r="X20" s="11">
        <f>IF($H20="","",IF($A20="","Check estimate ID",IF($B20="","Check estimate date",IF($C20="","Check customer",IF($D20="","Check job or site",IF($E20="","Check equipment or system",IF($G20="","Check line type",IF($I20="","Check quantity",IF($J20="","Check unit",IF($O20="","Check responsibility",IF($P20="","Check status",IF(OR($I20&lt;0,$K20&lt;0,$L20&lt;0,$M20&lt;0),"Check negative input",IF($O20="Excluded","Excluded from total",IF($O20="Customer","Customer responsibility",IF($N20="","Check taxable choice",IF(AND($K20&gt;0,$F20=""),"Default labor rate used",IF($M20="","Default markup used",IF($M20&gt;Assumptions!$B$7,"Review high markup",""))))))))))))))))))</f>
        <v/>
      </c>
    </row>
    <row r="21">
      <c r="A21" s="28" t="n"/>
      <c r="B21" s="50" t="n"/>
      <c r="C21" s="28" t="n"/>
      <c r="D21" s="28" t="n"/>
      <c r="E21" s="28" t="n"/>
      <c r="F21" s="28" t="n"/>
      <c r="G21" s="30" t="n"/>
      <c r="H21" s="31" t="n"/>
      <c r="I21" s="32" t="n"/>
      <c r="J21" s="30" t="n"/>
      <c r="K21" s="33" t="n"/>
      <c r="L21" s="34" t="n"/>
      <c r="M21" s="51" t="n"/>
      <c r="N21" s="30" t="n"/>
      <c r="O21" s="30" t="n"/>
      <c r="P21" s="30" t="n"/>
      <c r="Q21" s="36">
        <f>IF(OR($H21="",$I21=""),"",IFERROR($I21*$K21,""))</f>
        <v/>
      </c>
      <c r="R21" s="37">
        <f>IF(OR($H21="",$I21=""),"",IF($K21&gt;0,IFERROR(VLOOKUP($F21,Assumptions!$E$4:$F$8,2,FALSE),Assumptions!$B$4),0))</f>
        <v/>
      </c>
      <c r="S21" s="37">
        <f>IF(OR($H21="",$I21=""),"",IFERROR($Q21*$R21,""))</f>
        <v/>
      </c>
      <c r="T21" s="37">
        <f>IF(OR($H21="",$I21=""),"",IFERROR($I21*$L21+$S21,""))</f>
        <v/>
      </c>
      <c r="U21" s="37">
        <f>IF(OR($H21="",$I21=""),"",IF($O21&lt;&gt;"Contractor",0,IFERROR($T21*IF($M21="",Assumptions!$B$6,$M21),0)))</f>
        <v/>
      </c>
      <c r="V21" s="37">
        <f>IF(OR($H21="",$I21=""),"",IF($O21&lt;&gt;"Contractor",0,IF($N21="Yes",IFERROR(($T21+$U21)*Assumptions!$B$5,0),0)))</f>
        <v/>
      </c>
      <c r="W21" s="37">
        <f>IF(OR($H21="",$I21=""),"",IF($O21&lt;&gt;"Contractor",0,IFERROR($T21+$U21+$V21,"")))</f>
        <v/>
      </c>
      <c r="X21" s="7">
        <f>IF($H21="","",IF($A21="","Check estimate ID",IF($B21="","Check estimate date",IF($C21="","Check customer",IF($D21="","Check job or site",IF($E21="","Check equipment or system",IF($G21="","Check line type",IF($I21="","Check quantity",IF($J21="","Check unit",IF($O21="","Check responsibility",IF($P21="","Check status",IF(OR($I21&lt;0,$K21&lt;0,$L21&lt;0,$M21&lt;0),"Check negative input",IF($O21="Excluded","Excluded from total",IF($O21="Customer","Customer responsibility",IF($N21="","Check taxable choice",IF(AND($K21&gt;0,$F21=""),"Default labor rate used",IF($M21="","Default markup used",IF($M21&gt;Assumptions!$B$7,"Review high markup",""))))))))))))))))))</f>
        <v/>
      </c>
    </row>
    <row r="22">
      <c r="A22" s="28" t="n"/>
      <c r="B22" s="50" t="n"/>
      <c r="C22" s="28" t="n"/>
      <c r="D22" s="28" t="n"/>
      <c r="E22" s="28" t="n"/>
      <c r="F22" s="28" t="n"/>
      <c r="G22" s="30" t="n"/>
      <c r="H22" s="31" t="n"/>
      <c r="I22" s="32" t="n"/>
      <c r="J22" s="30" t="n"/>
      <c r="K22" s="33" t="n"/>
      <c r="L22" s="34" t="n"/>
      <c r="M22" s="51" t="n"/>
      <c r="N22" s="30" t="n"/>
      <c r="O22" s="30" t="n"/>
      <c r="P22" s="30" t="n"/>
      <c r="Q22" s="38">
        <f>IF(OR($H22="",$I22=""),"",IFERROR($I22*$K22,""))</f>
        <v/>
      </c>
      <c r="R22" s="39">
        <f>IF(OR($H22="",$I22=""),"",IF($K22&gt;0,IFERROR(VLOOKUP($F22,Assumptions!$E$4:$F$8,2,FALSE),Assumptions!$B$4),0))</f>
        <v/>
      </c>
      <c r="S22" s="39">
        <f>IF(OR($H22="",$I22=""),"",IFERROR($Q22*$R22,""))</f>
        <v/>
      </c>
      <c r="T22" s="39">
        <f>IF(OR($H22="",$I22=""),"",IFERROR($I22*$L22+$S22,""))</f>
        <v/>
      </c>
      <c r="U22" s="39">
        <f>IF(OR($H22="",$I22=""),"",IF($O22&lt;&gt;"Contractor",0,IFERROR($T22*IF($M22="",Assumptions!$B$6,$M22),0)))</f>
        <v/>
      </c>
      <c r="V22" s="39">
        <f>IF(OR($H22="",$I22=""),"",IF($O22&lt;&gt;"Contractor",0,IF($N22="Yes",IFERROR(($T22+$U22)*Assumptions!$B$5,0),0)))</f>
        <v/>
      </c>
      <c r="W22" s="39">
        <f>IF(OR($H22="",$I22=""),"",IF($O22&lt;&gt;"Contractor",0,IFERROR($T22+$U22+$V22,"")))</f>
        <v/>
      </c>
      <c r="X22" s="11">
        <f>IF($H22="","",IF($A22="","Check estimate ID",IF($B22="","Check estimate date",IF($C22="","Check customer",IF($D22="","Check job or site",IF($E22="","Check equipment or system",IF($G22="","Check line type",IF($I22="","Check quantity",IF($J22="","Check unit",IF($O22="","Check responsibility",IF($P22="","Check status",IF(OR($I22&lt;0,$K22&lt;0,$L22&lt;0,$M22&lt;0),"Check negative input",IF($O22="Excluded","Excluded from total",IF($O22="Customer","Customer responsibility",IF($N22="","Check taxable choice",IF(AND($K22&gt;0,$F22=""),"Default labor rate used",IF($M22="","Default markup used",IF($M22&gt;Assumptions!$B$7,"Review high markup",""))))))))))))))))))</f>
        <v/>
      </c>
    </row>
    <row r="23">
      <c r="A23" s="28" t="n"/>
      <c r="B23" s="50" t="n"/>
      <c r="C23" s="28" t="n"/>
      <c r="D23" s="28" t="n"/>
      <c r="E23" s="28" t="n"/>
      <c r="F23" s="28" t="n"/>
      <c r="G23" s="30" t="n"/>
      <c r="H23" s="31" t="n"/>
      <c r="I23" s="32" t="n"/>
      <c r="J23" s="30" t="n"/>
      <c r="K23" s="33" t="n"/>
      <c r="L23" s="34" t="n"/>
      <c r="M23" s="51" t="n"/>
      <c r="N23" s="30" t="n"/>
      <c r="O23" s="30" t="n"/>
      <c r="P23" s="30" t="n"/>
      <c r="Q23" s="36">
        <f>IF(OR($H23="",$I23=""),"",IFERROR($I23*$K23,""))</f>
        <v/>
      </c>
      <c r="R23" s="37">
        <f>IF(OR($H23="",$I23=""),"",IF($K23&gt;0,IFERROR(VLOOKUP($F23,Assumptions!$E$4:$F$8,2,FALSE),Assumptions!$B$4),0))</f>
        <v/>
      </c>
      <c r="S23" s="37">
        <f>IF(OR($H23="",$I23=""),"",IFERROR($Q23*$R23,""))</f>
        <v/>
      </c>
      <c r="T23" s="37">
        <f>IF(OR($H23="",$I23=""),"",IFERROR($I23*$L23+$S23,""))</f>
        <v/>
      </c>
      <c r="U23" s="37">
        <f>IF(OR($H23="",$I23=""),"",IF($O23&lt;&gt;"Contractor",0,IFERROR($T23*IF($M23="",Assumptions!$B$6,$M23),0)))</f>
        <v/>
      </c>
      <c r="V23" s="37">
        <f>IF(OR($H23="",$I23=""),"",IF($O23&lt;&gt;"Contractor",0,IF($N23="Yes",IFERROR(($T23+$U23)*Assumptions!$B$5,0),0)))</f>
        <v/>
      </c>
      <c r="W23" s="37">
        <f>IF(OR($H23="",$I23=""),"",IF($O23&lt;&gt;"Contractor",0,IFERROR($T23+$U23+$V23,"")))</f>
        <v/>
      </c>
      <c r="X23" s="7">
        <f>IF($H23="","",IF($A23="","Check estimate ID",IF($B23="","Check estimate date",IF($C23="","Check customer",IF($D23="","Check job or site",IF($E23="","Check equipment or system",IF($G23="","Check line type",IF($I23="","Check quantity",IF($J23="","Check unit",IF($O23="","Check responsibility",IF($P23="","Check status",IF(OR($I23&lt;0,$K23&lt;0,$L23&lt;0,$M23&lt;0),"Check negative input",IF($O23="Excluded","Excluded from total",IF($O23="Customer","Customer responsibility",IF($N23="","Check taxable choice",IF(AND($K23&gt;0,$F23=""),"Default labor rate used",IF($M23="","Default markup used",IF($M23&gt;Assumptions!$B$7,"Review high markup",""))))))))))))))))))</f>
        <v/>
      </c>
    </row>
    <row r="24">
      <c r="A24" s="28" t="n"/>
      <c r="B24" s="50" t="n"/>
      <c r="C24" s="28" t="n"/>
      <c r="D24" s="28" t="n"/>
      <c r="E24" s="28" t="n"/>
      <c r="F24" s="28" t="n"/>
      <c r="G24" s="30" t="n"/>
      <c r="H24" s="31" t="n"/>
      <c r="I24" s="32" t="n"/>
      <c r="J24" s="30" t="n"/>
      <c r="K24" s="33" t="n"/>
      <c r="L24" s="34" t="n"/>
      <c r="M24" s="51" t="n"/>
      <c r="N24" s="30" t="n"/>
      <c r="O24" s="30" t="n"/>
      <c r="P24" s="30" t="n"/>
      <c r="Q24" s="38">
        <f>IF(OR($H24="",$I24=""),"",IFERROR($I24*$K24,""))</f>
        <v/>
      </c>
      <c r="R24" s="39">
        <f>IF(OR($H24="",$I24=""),"",IF($K24&gt;0,IFERROR(VLOOKUP($F24,Assumptions!$E$4:$F$8,2,FALSE),Assumptions!$B$4),0))</f>
        <v/>
      </c>
      <c r="S24" s="39">
        <f>IF(OR($H24="",$I24=""),"",IFERROR($Q24*$R24,""))</f>
        <v/>
      </c>
      <c r="T24" s="39">
        <f>IF(OR($H24="",$I24=""),"",IFERROR($I24*$L24+$S24,""))</f>
        <v/>
      </c>
      <c r="U24" s="39">
        <f>IF(OR($H24="",$I24=""),"",IF($O24&lt;&gt;"Contractor",0,IFERROR($T24*IF($M24="",Assumptions!$B$6,$M24),0)))</f>
        <v/>
      </c>
      <c r="V24" s="39">
        <f>IF(OR($H24="",$I24=""),"",IF($O24&lt;&gt;"Contractor",0,IF($N24="Yes",IFERROR(($T24+$U24)*Assumptions!$B$5,0),0)))</f>
        <v/>
      </c>
      <c r="W24" s="39">
        <f>IF(OR($H24="",$I24=""),"",IF($O24&lt;&gt;"Contractor",0,IFERROR($T24+$U24+$V24,"")))</f>
        <v/>
      </c>
      <c r="X24" s="11">
        <f>IF($H24="","",IF($A24="","Check estimate ID",IF($B24="","Check estimate date",IF($C24="","Check customer",IF($D24="","Check job or site",IF($E24="","Check equipment or system",IF($G24="","Check line type",IF($I24="","Check quantity",IF($J24="","Check unit",IF($O24="","Check responsibility",IF($P24="","Check status",IF(OR($I24&lt;0,$K24&lt;0,$L24&lt;0,$M24&lt;0),"Check negative input",IF($O24="Excluded","Excluded from total",IF($O24="Customer","Customer responsibility",IF($N24="","Check taxable choice",IF(AND($K24&gt;0,$F24=""),"Default labor rate used",IF($M24="","Default markup used",IF($M24&gt;Assumptions!$B$7,"Review high markup",""))))))))))))))))))</f>
        <v/>
      </c>
    </row>
    <row r="25">
      <c r="A25" s="28" t="n"/>
      <c r="B25" s="50" t="n"/>
      <c r="C25" s="28" t="n"/>
      <c r="D25" s="28" t="n"/>
      <c r="E25" s="28" t="n"/>
      <c r="F25" s="28" t="n"/>
      <c r="G25" s="30" t="n"/>
      <c r="H25" s="31" t="n"/>
      <c r="I25" s="32" t="n"/>
      <c r="J25" s="30" t="n"/>
      <c r="K25" s="33" t="n"/>
      <c r="L25" s="34" t="n"/>
      <c r="M25" s="51" t="n"/>
      <c r="N25" s="30" t="n"/>
      <c r="O25" s="30" t="n"/>
      <c r="P25" s="30" t="n"/>
      <c r="Q25" s="36">
        <f>IF(OR($H25="",$I25=""),"",IFERROR($I25*$K25,""))</f>
        <v/>
      </c>
      <c r="R25" s="37">
        <f>IF(OR($H25="",$I25=""),"",IF($K25&gt;0,IFERROR(VLOOKUP($F25,Assumptions!$E$4:$F$8,2,FALSE),Assumptions!$B$4),0))</f>
        <v/>
      </c>
      <c r="S25" s="37">
        <f>IF(OR($H25="",$I25=""),"",IFERROR($Q25*$R25,""))</f>
        <v/>
      </c>
      <c r="T25" s="37">
        <f>IF(OR($H25="",$I25=""),"",IFERROR($I25*$L25+$S25,""))</f>
        <v/>
      </c>
      <c r="U25" s="37">
        <f>IF(OR($H25="",$I25=""),"",IF($O25&lt;&gt;"Contractor",0,IFERROR($T25*IF($M25="",Assumptions!$B$6,$M25),0)))</f>
        <v/>
      </c>
      <c r="V25" s="37">
        <f>IF(OR($H25="",$I25=""),"",IF($O25&lt;&gt;"Contractor",0,IF($N25="Yes",IFERROR(($T25+$U25)*Assumptions!$B$5,0),0)))</f>
        <v/>
      </c>
      <c r="W25" s="37">
        <f>IF(OR($H25="",$I25=""),"",IF($O25&lt;&gt;"Contractor",0,IFERROR($T25+$U25+$V25,"")))</f>
        <v/>
      </c>
      <c r="X25" s="7">
        <f>IF($H25="","",IF($A25="","Check estimate ID",IF($B25="","Check estimate date",IF($C25="","Check customer",IF($D25="","Check job or site",IF($E25="","Check equipment or system",IF($G25="","Check line type",IF($I25="","Check quantity",IF($J25="","Check unit",IF($O25="","Check responsibility",IF($P25="","Check status",IF(OR($I25&lt;0,$K25&lt;0,$L25&lt;0,$M25&lt;0),"Check negative input",IF($O25="Excluded","Excluded from total",IF($O25="Customer","Customer responsibility",IF($N25="","Check taxable choice",IF(AND($K25&gt;0,$F25=""),"Default labor rate used",IF($M25="","Default markup used",IF($M25&gt;Assumptions!$B$7,"Review high markup",""))))))))))))))))))</f>
        <v/>
      </c>
    </row>
    <row r="26">
      <c r="A26" s="28" t="n"/>
      <c r="B26" s="50" t="n"/>
      <c r="C26" s="28" t="n"/>
      <c r="D26" s="28" t="n"/>
      <c r="E26" s="28" t="n"/>
      <c r="F26" s="28" t="n"/>
      <c r="G26" s="30" t="n"/>
      <c r="H26" s="31" t="n"/>
      <c r="I26" s="32" t="n"/>
      <c r="J26" s="30" t="n"/>
      <c r="K26" s="33" t="n"/>
      <c r="L26" s="34" t="n"/>
      <c r="M26" s="51" t="n"/>
      <c r="N26" s="30" t="n"/>
      <c r="O26" s="30" t="n"/>
      <c r="P26" s="30" t="n"/>
      <c r="Q26" s="38">
        <f>IF(OR($H26="",$I26=""),"",IFERROR($I26*$K26,""))</f>
        <v/>
      </c>
      <c r="R26" s="39">
        <f>IF(OR($H26="",$I26=""),"",IF($K26&gt;0,IFERROR(VLOOKUP($F26,Assumptions!$E$4:$F$8,2,FALSE),Assumptions!$B$4),0))</f>
        <v/>
      </c>
      <c r="S26" s="39">
        <f>IF(OR($H26="",$I26=""),"",IFERROR($Q26*$R26,""))</f>
        <v/>
      </c>
      <c r="T26" s="39">
        <f>IF(OR($H26="",$I26=""),"",IFERROR($I26*$L26+$S26,""))</f>
        <v/>
      </c>
      <c r="U26" s="39">
        <f>IF(OR($H26="",$I26=""),"",IF($O26&lt;&gt;"Contractor",0,IFERROR($T26*IF($M26="",Assumptions!$B$6,$M26),0)))</f>
        <v/>
      </c>
      <c r="V26" s="39">
        <f>IF(OR($H26="",$I26=""),"",IF($O26&lt;&gt;"Contractor",0,IF($N26="Yes",IFERROR(($T26+$U26)*Assumptions!$B$5,0),0)))</f>
        <v/>
      </c>
      <c r="W26" s="39">
        <f>IF(OR($H26="",$I26=""),"",IF($O26&lt;&gt;"Contractor",0,IFERROR($T26+$U26+$V26,"")))</f>
        <v/>
      </c>
      <c r="X26" s="11">
        <f>IF($H26="","",IF($A26="","Check estimate ID",IF($B26="","Check estimate date",IF($C26="","Check customer",IF($D26="","Check job or site",IF($E26="","Check equipment or system",IF($G26="","Check line type",IF($I26="","Check quantity",IF($J26="","Check unit",IF($O26="","Check responsibility",IF($P26="","Check status",IF(OR($I26&lt;0,$K26&lt;0,$L26&lt;0,$M26&lt;0),"Check negative input",IF($O26="Excluded","Excluded from total",IF($O26="Customer","Customer responsibility",IF($N26="","Check taxable choice",IF(AND($K26&gt;0,$F26=""),"Default labor rate used",IF($M26="","Default markup used",IF($M26&gt;Assumptions!$B$7,"Review high markup",""))))))))))))))))))</f>
        <v/>
      </c>
    </row>
    <row r="27">
      <c r="A27" s="28" t="n"/>
      <c r="B27" s="50" t="n"/>
      <c r="C27" s="28" t="n"/>
      <c r="D27" s="28" t="n"/>
      <c r="E27" s="28" t="n"/>
      <c r="F27" s="28" t="n"/>
      <c r="G27" s="30" t="n"/>
      <c r="H27" s="31" t="n"/>
      <c r="I27" s="32" t="n"/>
      <c r="J27" s="30" t="n"/>
      <c r="K27" s="33" t="n"/>
      <c r="L27" s="34" t="n"/>
      <c r="M27" s="51" t="n"/>
      <c r="N27" s="30" t="n"/>
      <c r="O27" s="30" t="n"/>
      <c r="P27" s="30" t="n"/>
      <c r="Q27" s="36">
        <f>IF(OR($H27="",$I27=""),"",IFERROR($I27*$K27,""))</f>
        <v/>
      </c>
      <c r="R27" s="37">
        <f>IF(OR($H27="",$I27=""),"",IF($K27&gt;0,IFERROR(VLOOKUP($F27,Assumptions!$E$4:$F$8,2,FALSE),Assumptions!$B$4),0))</f>
        <v/>
      </c>
      <c r="S27" s="37">
        <f>IF(OR($H27="",$I27=""),"",IFERROR($Q27*$R27,""))</f>
        <v/>
      </c>
      <c r="T27" s="37">
        <f>IF(OR($H27="",$I27=""),"",IFERROR($I27*$L27+$S27,""))</f>
        <v/>
      </c>
      <c r="U27" s="37">
        <f>IF(OR($H27="",$I27=""),"",IF($O27&lt;&gt;"Contractor",0,IFERROR($T27*IF($M27="",Assumptions!$B$6,$M27),0)))</f>
        <v/>
      </c>
      <c r="V27" s="37">
        <f>IF(OR($H27="",$I27=""),"",IF($O27&lt;&gt;"Contractor",0,IF($N27="Yes",IFERROR(($T27+$U27)*Assumptions!$B$5,0),0)))</f>
        <v/>
      </c>
      <c r="W27" s="37">
        <f>IF(OR($H27="",$I27=""),"",IF($O27&lt;&gt;"Contractor",0,IFERROR($T27+$U27+$V27,"")))</f>
        <v/>
      </c>
      <c r="X27" s="7">
        <f>IF($H27="","",IF($A27="","Check estimate ID",IF($B27="","Check estimate date",IF($C27="","Check customer",IF($D27="","Check job or site",IF($E27="","Check equipment or system",IF($G27="","Check line type",IF($I27="","Check quantity",IF($J27="","Check unit",IF($O27="","Check responsibility",IF($P27="","Check status",IF(OR($I27&lt;0,$K27&lt;0,$L27&lt;0,$M27&lt;0),"Check negative input",IF($O27="Excluded","Excluded from total",IF($O27="Customer","Customer responsibility",IF($N27="","Check taxable choice",IF(AND($K27&gt;0,$F27=""),"Default labor rate used",IF($M27="","Default markup used",IF($M27&gt;Assumptions!$B$7,"Review high markup",""))))))))))))))))))</f>
        <v/>
      </c>
    </row>
    <row r="28">
      <c r="A28" s="28" t="n"/>
      <c r="B28" s="50" t="n"/>
      <c r="C28" s="28" t="n"/>
      <c r="D28" s="28" t="n"/>
      <c r="E28" s="28" t="n"/>
      <c r="F28" s="28" t="n"/>
      <c r="G28" s="30" t="n"/>
      <c r="H28" s="31" t="n"/>
      <c r="I28" s="32" t="n"/>
      <c r="J28" s="30" t="n"/>
      <c r="K28" s="33" t="n"/>
      <c r="L28" s="34" t="n"/>
      <c r="M28" s="51" t="n"/>
      <c r="N28" s="30" t="n"/>
      <c r="O28" s="30" t="n"/>
      <c r="P28" s="30" t="n"/>
      <c r="Q28" s="38">
        <f>IF(OR($H28="",$I28=""),"",IFERROR($I28*$K28,""))</f>
        <v/>
      </c>
      <c r="R28" s="39">
        <f>IF(OR($H28="",$I28=""),"",IF($K28&gt;0,IFERROR(VLOOKUP($F28,Assumptions!$E$4:$F$8,2,FALSE),Assumptions!$B$4),0))</f>
        <v/>
      </c>
      <c r="S28" s="39">
        <f>IF(OR($H28="",$I28=""),"",IFERROR($Q28*$R28,""))</f>
        <v/>
      </c>
      <c r="T28" s="39">
        <f>IF(OR($H28="",$I28=""),"",IFERROR($I28*$L28+$S28,""))</f>
        <v/>
      </c>
      <c r="U28" s="39">
        <f>IF(OR($H28="",$I28=""),"",IF($O28&lt;&gt;"Contractor",0,IFERROR($T28*IF($M28="",Assumptions!$B$6,$M28),0)))</f>
        <v/>
      </c>
      <c r="V28" s="39">
        <f>IF(OR($H28="",$I28=""),"",IF($O28&lt;&gt;"Contractor",0,IF($N28="Yes",IFERROR(($T28+$U28)*Assumptions!$B$5,0),0)))</f>
        <v/>
      </c>
      <c r="W28" s="39">
        <f>IF(OR($H28="",$I28=""),"",IF($O28&lt;&gt;"Contractor",0,IFERROR($T28+$U28+$V28,"")))</f>
        <v/>
      </c>
      <c r="X28" s="11">
        <f>IF($H28="","",IF($A28="","Check estimate ID",IF($B28="","Check estimate date",IF($C28="","Check customer",IF($D28="","Check job or site",IF($E28="","Check equipment or system",IF($G28="","Check line type",IF($I28="","Check quantity",IF($J28="","Check unit",IF($O28="","Check responsibility",IF($P28="","Check status",IF(OR($I28&lt;0,$K28&lt;0,$L28&lt;0,$M28&lt;0),"Check negative input",IF($O28="Excluded","Excluded from total",IF($O28="Customer","Customer responsibility",IF($N28="","Check taxable choice",IF(AND($K28&gt;0,$F28=""),"Default labor rate used",IF($M28="","Default markup used",IF($M28&gt;Assumptions!$B$7,"Review high markup",""))))))))))))))))))</f>
        <v/>
      </c>
    </row>
    <row r="29">
      <c r="A29" s="28" t="n"/>
      <c r="B29" s="50" t="n"/>
      <c r="C29" s="28" t="n"/>
      <c r="D29" s="28" t="n"/>
      <c r="E29" s="28" t="n"/>
      <c r="F29" s="28" t="n"/>
      <c r="G29" s="30" t="n"/>
      <c r="H29" s="31" t="n"/>
      <c r="I29" s="32" t="n"/>
      <c r="J29" s="30" t="n"/>
      <c r="K29" s="33" t="n"/>
      <c r="L29" s="34" t="n"/>
      <c r="M29" s="51" t="n"/>
      <c r="N29" s="30" t="n"/>
      <c r="O29" s="30" t="n"/>
      <c r="P29" s="30" t="n"/>
      <c r="Q29" s="36">
        <f>IF(OR($H29="",$I29=""),"",IFERROR($I29*$K29,""))</f>
        <v/>
      </c>
      <c r="R29" s="37">
        <f>IF(OR($H29="",$I29=""),"",IF($K29&gt;0,IFERROR(VLOOKUP($F29,Assumptions!$E$4:$F$8,2,FALSE),Assumptions!$B$4),0))</f>
        <v/>
      </c>
      <c r="S29" s="37">
        <f>IF(OR($H29="",$I29=""),"",IFERROR($Q29*$R29,""))</f>
        <v/>
      </c>
      <c r="T29" s="37">
        <f>IF(OR($H29="",$I29=""),"",IFERROR($I29*$L29+$S29,""))</f>
        <v/>
      </c>
      <c r="U29" s="37">
        <f>IF(OR($H29="",$I29=""),"",IF($O29&lt;&gt;"Contractor",0,IFERROR($T29*IF($M29="",Assumptions!$B$6,$M29),0)))</f>
        <v/>
      </c>
      <c r="V29" s="37">
        <f>IF(OR($H29="",$I29=""),"",IF($O29&lt;&gt;"Contractor",0,IF($N29="Yes",IFERROR(($T29+$U29)*Assumptions!$B$5,0),0)))</f>
        <v/>
      </c>
      <c r="W29" s="37">
        <f>IF(OR($H29="",$I29=""),"",IF($O29&lt;&gt;"Contractor",0,IFERROR($T29+$U29+$V29,"")))</f>
        <v/>
      </c>
      <c r="X29" s="7">
        <f>IF($H29="","",IF($A29="","Check estimate ID",IF($B29="","Check estimate date",IF($C29="","Check customer",IF($D29="","Check job or site",IF($E29="","Check equipment or system",IF($G29="","Check line type",IF($I29="","Check quantity",IF($J29="","Check unit",IF($O29="","Check responsibility",IF($P29="","Check status",IF(OR($I29&lt;0,$K29&lt;0,$L29&lt;0,$M29&lt;0),"Check negative input",IF($O29="Excluded","Excluded from total",IF($O29="Customer","Customer responsibility",IF($N29="","Check taxable choice",IF(AND($K29&gt;0,$F29=""),"Default labor rate used",IF($M29="","Default markup used",IF($M29&gt;Assumptions!$B$7,"Review high markup",""))))))))))))))))))</f>
        <v/>
      </c>
    </row>
    <row r="30">
      <c r="A30" s="28" t="n"/>
      <c r="B30" s="50" t="n"/>
      <c r="C30" s="28" t="n"/>
      <c r="D30" s="28" t="n"/>
      <c r="E30" s="28" t="n"/>
      <c r="F30" s="28" t="n"/>
      <c r="G30" s="30" t="n"/>
      <c r="H30" s="31" t="n"/>
      <c r="I30" s="32" t="n"/>
      <c r="J30" s="30" t="n"/>
      <c r="K30" s="33" t="n"/>
      <c r="L30" s="34" t="n"/>
      <c r="M30" s="51" t="n"/>
      <c r="N30" s="30" t="n"/>
      <c r="O30" s="30" t="n"/>
      <c r="P30" s="30" t="n"/>
      <c r="Q30" s="38">
        <f>IF(OR($H30="",$I30=""),"",IFERROR($I30*$K30,""))</f>
        <v/>
      </c>
      <c r="R30" s="39">
        <f>IF(OR($H30="",$I30=""),"",IF($K30&gt;0,IFERROR(VLOOKUP($F30,Assumptions!$E$4:$F$8,2,FALSE),Assumptions!$B$4),0))</f>
        <v/>
      </c>
      <c r="S30" s="39">
        <f>IF(OR($H30="",$I30=""),"",IFERROR($Q30*$R30,""))</f>
        <v/>
      </c>
      <c r="T30" s="39">
        <f>IF(OR($H30="",$I30=""),"",IFERROR($I30*$L30+$S30,""))</f>
        <v/>
      </c>
      <c r="U30" s="39">
        <f>IF(OR($H30="",$I30=""),"",IF($O30&lt;&gt;"Contractor",0,IFERROR($T30*IF($M30="",Assumptions!$B$6,$M30),0)))</f>
        <v/>
      </c>
      <c r="V30" s="39">
        <f>IF(OR($H30="",$I30=""),"",IF($O30&lt;&gt;"Contractor",0,IF($N30="Yes",IFERROR(($T30+$U30)*Assumptions!$B$5,0),0)))</f>
        <v/>
      </c>
      <c r="W30" s="39">
        <f>IF(OR($H30="",$I30=""),"",IF($O30&lt;&gt;"Contractor",0,IFERROR($T30+$U30+$V30,"")))</f>
        <v/>
      </c>
      <c r="X30" s="11">
        <f>IF($H30="","",IF($A30="","Check estimate ID",IF($B30="","Check estimate date",IF($C30="","Check customer",IF($D30="","Check job or site",IF($E30="","Check equipment or system",IF($G30="","Check line type",IF($I30="","Check quantity",IF($J30="","Check unit",IF($O30="","Check responsibility",IF($P30="","Check status",IF(OR($I30&lt;0,$K30&lt;0,$L30&lt;0,$M30&lt;0),"Check negative input",IF($O30="Excluded","Excluded from total",IF($O30="Customer","Customer responsibility",IF($N30="","Check taxable choice",IF(AND($K30&gt;0,$F30=""),"Default labor rate used",IF($M30="","Default markup used",IF($M30&gt;Assumptions!$B$7,"Review high markup",""))))))))))))))))))</f>
        <v/>
      </c>
    </row>
    <row r="31">
      <c r="A31" s="28" t="n"/>
      <c r="B31" s="50" t="n"/>
      <c r="C31" s="28" t="n"/>
      <c r="D31" s="28" t="n"/>
      <c r="E31" s="28" t="n"/>
      <c r="F31" s="28" t="n"/>
      <c r="G31" s="30" t="n"/>
      <c r="H31" s="31" t="n"/>
      <c r="I31" s="32" t="n"/>
      <c r="J31" s="30" t="n"/>
      <c r="K31" s="33" t="n"/>
      <c r="L31" s="34" t="n"/>
      <c r="M31" s="51" t="n"/>
      <c r="N31" s="30" t="n"/>
      <c r="O31" s="30" t="n"/>
      <c r="P31" s="30" t="n"/>
      <c r="Q31" s="36">
        <f>IF(OR($H31="",$I31=""),"",IFERROR($I31*$K31,""))</f>
        <v/>
      </c>
      <c r="R31" s="37">
        <f>IF(OR($H31="",$I31=""),"",IF($K31&gt;0,IFERROR(VLOOKUP($F31,Assumptions!$E$4:$F$8,2,FALSE),Assumptions!$B$4),0))</f>
        <v/>
      </c>
      <c r="S31" s="37">
        <f>IF(OR($H31="",$I31=""),"",IFERROR($Q31*$R31,""))</f>
        <v/>
      </c>
      <c r="T31" s="37">
        <f>IF(OR($H31="",$I31=""),"",IFERROR($I31*$L31+$S31,""))</f>
        <v/>
      </c>
      <c r="U31" s="37">
        <f>IF(OR($H31="",$I31=""),"",IF($O31&lt;&gt;"Contractor",0,IFERROR($T31*IF($M31="",Assumptions!$B$6,$M31),0)))</f>
        <v/>
      </c>
      <c r="V31" s="37">
        <f>IF(OR($H31="",$I31=""),"",IF($O31&lt;&gt;"Contractor",0,IF($N31="Yes",IFERROR(($T31+$U31)*Assumptions!$B$5,0),0)))</f>
        <v/>
      </c>
      <c r="W31" s="37">
        <f>IF(OR($H31="",$I31=""),"",IF($O31&lt;&gt;"Contractor",0,IFERROR($T31+$U31+$V31,"")))</f>
        <v/>
      </c>
      <c r="X31" s="7">
        <f>IF($H31="","",IF($A31="","Check estimate ID",IF($B31="","Check estimate date",IF($C31="","Check customer",IF($D31="","Check job or site",IF($E31="","Check equipment or system",IF($G31="","Check line type",IF($I31="","Check quantity",IF($J31="","Check unit",IF($O31="","Check responsibility",IF($P31="","Check status",IF(OR($I31&lt;0,$K31&lt;0,$L31&lt;0,$M31&lt;0),"Check negative input",IF($O31="Excluded","Excluded from total",IF($O31="Customer","Customer responsibility",IF($N31="","Check taxable choice",IF(AND($K31&gt;0,$F31=""),"Default labor rate used",IF($M31="","Default markup used",IF($M31&gt;Assumptions!$B$7,"Review high markup",""))))))))))))))))))</f>
        <v/>
      </c>
    </row>
    <row r="32">
      <c r="A32" s="28" t="n"/>
      <c r="B32" s="50" t="n"/>
      <c r="C32" s="28" t="n"/>
      <c r="D32" s="28" t="n"/>
      <c r="E32" s="28" t="n"/>
      <c r="F32" s="28" t="n"/>
      <c r="G32" s="30" t="n"/>
      <c r="H32" s="31" t="n"/>
      <c r="I32" s="32" t="n"/>
      <c r="J32" s="30" t="n"/>
      <c r="K32" s="33" t="n"/>
      <c r="L32" s="34" t="n"/>
      <c r="M32" s="51" t="n"/>
      <c r="N32" s="30" t="n"/>
      <c r="O32" s="30" t="n"/>
      <c r="P32" s="30" t="n"/>
      <c r="Q32" s="38">
        <f>IF(OR($H32="",$I32=""),"",IFERROR($I32*$K32,""))</f>
        <v/>
      </c>
      <c r="R32" s="39">
        <f>IF(OR($H32="",$I32=""),"",IF($K32&gt;0,IFERROR(VLOOKUP($F32,Assumptions!$E$4:$F$8,2,FALSE),Assumptions!$B$4),0))</f>
        <v/>
      </c>
      <c r="S32" s="39">
        <f>IF(OR($H32="",$I32=""),"",IFERROR($Q32*$R32,""))</f>
        <v/>
      </c>
      <c r="T32" s="39">
        <f>IF(OR($H32="",$I32=""),"",IFERROR($I32*$L32+$S32,""))</f>
        <v/>
      </c>
      <c r="U32" s="39">
        <f>IF(OR($H32="",$I32=""),"",IF($O32&lt;&gt;"Contractor",0,IFERROR($T32*IF($M32="",Assumptions!$B$6,$M32),0)))</f>
        <v/>
      </c>
      <c r="V32" s="39">
        <f>IF(OR($H32="",$I32=""),"",IF($O32&lt;&gt;"Contractor",0,IF($N32="Yes",IFERROR(($T32+$U32)*Assumptions!$B$5,0),0)))</f>
        <v/>
      </c>
      <c r="W32" s="39">
        <f>IF(OR($H32="",$I32=""),"",IF($O32&lt;&gt;"Contractor",0,IFERROR($T32+$U32+$V32,"")))</f>
        <v/>
      </c>
      <c r="X32" s="11">
        <f>IF($H32="","",IF($A32="","Check estimate ID",IF($B32="","Check estimate date",IF($C32="","Check customer",IF($D32="","Check job or site",IF($E32="","Check equipment or system",IF($G32="","Check line type",IF($I32="","Check quantity",IF($J32="","Check unit",IF($O32="","Check responsibility",IF($P32="","Check status",IF(OR($I32&lt;0,$K32&lt;0,$L32&lt;0,$M32&lt;0),"Check negative input",IF($O32="Excluded","Excluded from total",IF($O32="Customer","Customer responsibility",IF($N32="","Check taxable choice",IF(AND($K32&gt;0,$F32=""),"Default labor rate used",IF($M32="","Default markup used",IF($M32&gt;Assumptions!$B$7,"Review high markup",""))))))))))))))))))</f>
        <v/>
      </c>
    </row>
    <row r="33">
      <c r="A33" s="28" t="n"/>
      <c r="B33" s="50" t="n"/>
      <c r="C33" s="28" t="n"/>
      <c r="D33" s="28" t="n"/>
      <c r="E33" s="28" t="n"/>
      <c r="F33" s="28" t="n"/>
      <c r="G33" s="30" t="n"/>
      <c r="H33" s="31" t="n"/>
      <c r="I33" s="32" t="n"/>
      <c r="J33" s="30" t="n"/>
      <c r="K33" s="33" t="n"/>
      <c r="L33" s="34" t="n"/>
      <c r="M33" s="51" t="n"/>
      <c r="N33" s="30" t="n"/>
      <c r="O33" s="30" t="n"/>
      <c r="P33" s="30" t="n"/>
      <c r="Q33" s="36">
        <f>IF(OR($H33="",$I33=""),"",IFERROR($I33*$K33,""))</f>
        <v/>
      </c>
      <c r="R33" s="37">
        <f>IF(OR($H33="",$I33=""),"",IF($K33&gt;0,IFERROR(VLOOKUP($F33,Assumptions!$E$4:$F$8,2,FALSE),Assumptions!$B$4),0))</f>
        <v/>
      </c>
      <c r="S33" s="37">
        <f>IF(OR($H33="",$I33=""),"",IFERROR($Q33*$R33,""))</f>
        <v/>
      </c>
      <c r="T33" s="37">
        <f>IF(OR($H33="",$I33=""),"",IFERROR($I33*$L33+$S33,""))</f>
        <v/>
      </c>
      <c r="U33" s="37">
        <f>IF(OR($H33="",$I33=""),"",IF($O33&lt;&gt;"Contractor",0,IFERROR($T33*IF($M33="",Assumptions!$B$6,$M33),0)))</f>
        <v/>
      </c>
      <c r="V33" s="37">
        <f>IF(OR($H33="",$I33=""),"",IF($O33&lt;&gt;"Contractor",0,IF($N33="Yes",IFERROR(($T33+$U33)*Assumptions!$B$5,0),0)))</f>
        <v/>
      </c>
      <c r="W33" s="37">
        <f>IF(OR($H33="",$I33=""),"",IF($O33&lt;&gt;"Contractor",0,IFERROR($T33+$U33+$V33,"")))</f>
        <v/>
      </c>
      <c r="X33" s="7">
        <f>IF($H33="","",IF($A33="","Check estimate ID",IF($B33="","Check estimate date",IF($C33="","Check customer",IF($D33="","Check job or site",IF($E33="","Check equipment or system",IF($G33="","Check line type",IF($I33="","Check quantity",IF($J33="","Check unit",IF($O33="","Check responsibility",IF($P33="","Check status",IF(OR($I33&lt;0,$K33&lt;0,$L33&lt;0,$M33&lt;0),"Check negative input",IF($O33="Excluded","Excluded from total",IF($O33="Customer","Customer responsibility",IF($N33="","Check taxable choice",IF(AND($K33&gt;0,$F33=""),"Default labor rate used",IF($M33="","Default markup used",IF($M33&gt;Assumptions!$B$7,"Review high markup",""))))))))))))))))))</f>
        <v/>
      </c>
    </row>
    <row r="34">
      <c r="A34" s="28" t="n"/>
      <c r="B34" s="50" t="n"/>
      <c r="C34" s="28" t="n"/>
      <c r="D34" s="28" t="n"/>
      <c r="E34" s="28" t="n"/>
      <c r="F34" s="28" t="n"/>
      <c r="G34" s="30" t="n"/>
      <c r="H34" s="31" t="n"/>
      <c r="I34" s="32" t="n"/>
      <c r="J34" s="30" t="n"/>
      <c r="K34" s="33" t="n"/>
      <c r="L34" s="34" t="n"/>
      <c r="M34" s="51" t="n"/>
      <c r="N34" s="30" t="n"/>
      <c r="O34" s="30" t="n"/>
      <c r="P34" s="30" t="n"/>
      <c r="Q34" s="38">
        <f>IF(OR($H34="",$I34=""),"",IFERROR($I34*$K34,""))</f>
        <v/>
      </c>
      <c r="R34" s="39">
        <f>IF(OR($H34="",$I34=""),"",IF($K34&gt;0,IFERROR(VLOOKUP($F34,Assumptions!$E$4:$F$8,2,FALSE),Assumptions!$B$4),0))</f>
        <v/>
      </c>
      <c r="S34" s="39">
        <f>IF(OR($H34="",$I34=""),"",IFERROR($Q34*$R34,""))</f>
        <v/>
      </c>
      <c r="T34" s="39">
        <f>IF(OR($H34="",$I34=""),"",IFERROR($I34*$L34+$S34,""))</f>
        <v/>
      </c>
      <c r="U34" s="39">
        <f>IF(OR($H34="",$I34=""),"",IF($O34&lt;&gt;"Contractor",0,IFERROR($T34*IF($M34="",Assumptions!$B$6,$M34),0)))</f>
        <v/>
      </c>
      <c r="V34" s="39">
        <f>IF(OR($H34="",$I34=""),"",IF($O34&lt;&gt;"Contractor",0,IF($N34="Yes",IFERROR(($T34+$U34)*Assumptions!$B$5,0),0)))</f>
        <v/>
      </c>
      <c r="W34" s="39">
        <f>IF(OR($H34="",$I34=""),"",IF($O34&lt;&gt;"Contractor",0,IFERROR($T34+$U34+$V34,"")))</f>
        <v/>
      </c>
      <c r="X34" s="11">
        <f>IF($H34="","",IF($A34="","Check estimate ID",IF($B34="","Check estimate date",IF($C34="","Check customer",IF($D34="","Check job or site",IF($E34="","Check equipment or system",IF($G34="","Check line type",IF($I34="","Check quantity",IF($J34="","Check unit",IF($O34="","Check responsibility",IF($P34="","Check status",IF(OR($I34&lt;0,$K34&lt;0,$L34&lt;0,$M34&lt;0),"Check negative input",IF($O34="Excluded","Excluded from total",IF($O34="Customer","Customer responsibility",IF($N34="","Check taxable choice",IF(AND($K34&gt;0,$F34=""),"Default labor rate used",IF($M34="","Default markup used",IF($M34&gt;Assumptions!$B$7,"Review high markup",""))))))))))))))))))</f>
        <v/>
      </c>
    </row>
    <row r="35">
      <c r="A35" s="28" t="n"/>
      <c r="B35" s="50" t="n"/>
      <c r="C35" s="28" t="n"/>
      <c r="D35" s="28" t="n"/>
      <c r="E35" s="28" t="n"/>
      <c r="F35" s="28" t="n"/>
      <c r="G35" s="30" t="n"/>
      <c r="H35" s="31" t="n"/>
      <c r="I35" s="32" t="n"/>
      <c r="J35" s="30" t="n"/>
      <c r="K35" s="33" t="n"/>
      <c r="L35" s="34" t="n"/>
      <c r="M35" s="51" t="n"/>
      <c r="N35" s="30" t="n"/>
      <c r="O35" s="30" t="n"/>
      <c r="P35" s="30" t="n"/>
      <c r="Q35" s="36">
        <f>IF(OR($H35="",$I35=""),"",IFERROR($I35*$K35,""))</f>
        <v/>
      </c>
      <c r="R35" s="37">
        <f>IF(OR($H35="",$I35=""),"",IF($K35&gt;0,IFERROR(VLOOKUP($F35,Assumptions!$E$4:$F$8,2,FALSE),Assumptions!$B$4),0))</f>
        <v/>
      </c>
      <c r="S35" s="37">
        <f>IF(OR($H35="",$I35=""),"",IFERROR($Q35*$R35,""))</f>
        <v/>
      </c>
      <c r="T35" s="37">
        <f>IF(OR($H35="",$I35=""),"",IFERROR($I35*$L35+$S35,""))</f>
        <v/>
      </c>
      <c r="U35" s="37">
        <f>IF(OR($H35="",$I35=""),"",IF($O35&lt;&gt;"Contractor",0,IFERROR($T35*IF($M35="",Assumptions!$B$6,$M35),0)))</f>
        <v/>
      </c>
      <c r="V35" s="37">
        <f>IF(OR($H35="",$I35=""),"",IF($O35&lt;&gt;"Contractor",0,IF($N35="Yes",IFERROR(($T35+$U35)*Assumptions!$B$5,0),0)))</f>
        <v/>
      </c>
      <c r="W35" s="37">
        <f>IF(OR($H35="",$I35=""),"",IF($O35&lt;&gt;"Contractor",0,IFERROR($T35+$U35+$V35,"")))</f>
        <v/>
      </c>
      <c r="X35" s="7">
        <f>IF($H35="","",IF($A35="","Check estimate ID",IF($B35="","Check estimate date",IF($C35="","Check customer",IF($D35="","Check job or site",IF($E35="","Check equipment or system",IF($G35="","Check line type",IF($I35="","Check quantity",IF($J35="","Check unit",IF($O35="","Check responsibility",IF($P35="","Check status",IF(OR($I35&lt;0,$K35&lt;0,$L35&lt;0,$M35&lt;0),"Check negative input",IF($O35="Excluded","Excluded from total",IF($O35="Customer","Customer responsibility",IF($N35="","Check taxable choice",IF(AND($K35&gt;0,$F35=""),"Default labor rate used",IF($M35="","Default markup used",IF($M35&gt;Assumptions!$B$7,"Review high markup",""))))))))))))))))))</f>
        <v/>
      </c>
    </row>
    <row r="36">
      <c r="A36" s="28" t="n"/>
      <c r="B36" s="50" t="n"/>
      <c r="C36" s="28" t="n"/>
      <c r="D36" s="28" t="n"/>
      <c r="E36" s="28" t="n"/>
      <c r="F36" s="28" t="n"/>
      <c r="G36" s="30" t="n"/>
      <c r="H36" s="31" t="n"/>
      <c r="I36" s="32" t="n"/>
      <c r="J36" s="30" t="n"/>
      <c r="K36" s="33" t="n"/>
      <c r="L36" s="34" t="n"/>
      <c r="M36" s="51" t="n"/>
      <c r="N36" s="30" t="n"/>
      <c r="O36" s="30" t="n"/>
      <c r="P36" s="30" t="n"/>
      <c r="Q36" s="38">
        <f>IF(OR($H36="",$I36=""),"",IFERROR($I36*$K36,""))</f>
        <v/>
      </c>
      <c r="R36" s="39">
        <f>IF(OR($H36="",$I36=""),"",IF($K36&gt;0,IFERROR(VLOOKUP($F36,Assumptions!$E$4:$F$8,2,FALSE),Assumptions!$B$4),0))</f>
        <v/>
      </c>
      <c r="S36" s="39">
        <f>IF(OR($H36="",$I36=""),"",IFERROR($Q36*$R36,""))</f>
        <v/>
      </c>
      <c r="T36" s="39">
        <f>IF(OR($H36="",$I36=""),"",IFERROR($I36*$L36+$S36,""))</f>
        <v/>
      </c>
      <c r="U36" s="39">
        <f>IF(OR($H36="",$I36=""),"",IF($O36&lt;&gt;"Contractor",0,IFERROR($T36*IF($M36="",Assumptions!$B$6,$M36),0)))</f>
        <v/>
      </c>
      <c r="V36" s="39">
        <f>IF(OR($H36="",$I36=""),"",IF($O36&lt;&gt;"Contractor",0,IF($N36="Yes",IFERROR(($T36+$U36)*Assumptions!$B$5,0),0)))</f>
        <v/>
      </c>
      <c r="W36" s="39">
        <f>IF(OR($H36="",$I36=""),"",IF($O36&lt;&gt;"Contractor",0,IFERROR($T36+$U36+$V36,"")))</f>
        <v/>
      </c>
      <c r="X36" s="11">
        <f>IF($H36="","",IF($A36="","Check estimate ID",IF($B36="","Check estimate date",IF($C36="","Check customer",IF($D36="","Check job or site",IF($E36="","Check equipment or system",IF($G36="","Check line type",IF($I36="","Check quantity",IF($J36="","Check unit",IF($O36="","Check responsibility",IF($P36="","Check status",IF(OR($I36&lt;0,$K36&lt;0,$L36&lt;0,$M36&lt;0),"Check negative input",IF($O36="Excluded","Excluded from total",IF($O36="Customer","Customer responsibility",IF($N36="","Check taxable choice",IF(AND($K36&gt;0,$F36=""),"Default labor rate used",IF($M36="","Default markup used",IF($M36&gt;Assumptions!$B$7,"Review high markup",""))))))))))))))))))</f>
        <v/>
      </c>
    </row>
    <row r="37">
      <c r="A37" s="28" t="n"/>
      <c r="B37" s="50" t="n"/>
      <c r="C37" s="28" t="n"/>
      <c r="D37" s="28" t="n"/>
      <c r="E37" s="28" t="n"/>
      <c r="F37" s="28" t="n"/>
      <c r="G37" s="30" t="n"/>
      <c r="H37" s="31" t="n"/>
      <c r="I37" s="32" t="n"/>
      <c r="J37" s="30" t="n"/>
      <c r="K37" s="33" t="n"/>
      <c r="L37" s="34" t="n"/>
      <c r="M37" s="51" t="n"/>
      <c r="N37" s="30" t="n"/>
      <c r="O37" s="30" t="n"/>
      <c r="P37" s="30" t="n"/>
      <c r="Q37" s="36">
        <f>IF(OR($H37="",$I37=""),"",IFERROR($I37*$K37,""))</f>
        <v/>
      </c>
      <c r="R37" s="37">
        <f>IF(OR($H37="",$I37=""),"",IF($K37&gt;0,IFERROR(VLOOKUP($F37,Assumptions!$E$4:$F$8,2,FALSE),Assumptions!$B$4),0))</f>
        <v/>
      </c>
      <c r="S37" s="37">
        <f>IF(OR($H37="",$I37=""),"",IFERROR($Q37*$R37,""))</f>
        <v/>
      </c>
      <c r="T37" s="37">
        <f>IF(OR($H37="",$I37=""),"",IFERROR($I37*$L37+$S37,""))</f>
        <v/>
      </c>
      <c r="U37" s="37">
        <f>IF(OR($H37="",$I37=""),"",IF($O37&lt;&gt;"Contractor",0,IFERROR($T37*IF($M37="",Assumptions!$B$6,$M37),0)))</f>
        <v/>
      </c>
      <c r="V37" s="37">
        <f>IF(OR($H37="",$I37=""),"",IF($O37&lt;&gt;"Contractor",0,IF($N37="Yes",IFERROR(($T37+$U37)*Assumptions!$B$5,0),0)))</f>
        <v/>
      </c>
      <c r="W37" s="37">
        <f>IF(OR($H37="",$I37=""),"",IF($O37&lt;&gt;"Contractor",0,IFERROR($T37+$U37+$V37,"")))</f>
        <v/>
      </c>
      <c r="X37" s="7">
        <f>IF($H37="","",IF($A37="","Check estimate ID",IF($B37="","Check estimate date",IF($C37="","Check customer",IF($D37="","Check job or site",IF($E37="","Check equipment or system",IF($G37="","Check line type",IF($I37="","Check quantity",IF($J37="","Check unit",IF($O37="","Check responsibility",IF($P37="","Check status",IF(OR($I37&lt;0,$K37&lt;0,$L37&lt;0,$M37&lt;0),"Check negative input",IF($O37="Excluded","Excluded from total",IF($O37="Customer","Customer responsibility",IF($N37="","Check taxable choice",IF(AND($K37&gt;0,$F37=""),"Default labor rate used",IF($M37="","Default markup used",IF($M37&gt;Assumptions!$B$7,"Review high markup",""))))))))))))))))))</f>
        <v/>
      </c>
    </row>
    <row r="38">
      <c r="A38" s="28" t="n"/>
      <c r="B38" s="50" t="n"/>
      <c r="C38" s="28" t="n"/>
      <c r="D38" s="28" t="n"/>
      <c r="E38" s="28" t="n"/>
      <c r="F38" s="28" t="n"/>
      <c r="G38" s="30" t="n"/>
      <c r="H38" s="31" t="n"/>
      <c r="I38" s="32" t="n"/>
      <c r="J38" s="30" t="n"/>
      <c r="K38" s="33" t="n"/>
      <c r="L38" s="34" t="n"/>
      <c r="M38" s="51" t="n"/>
      <c r="N38" s="30" t="n"/>
      <c r="O38" s="30" t="n"/>
      <c r="P38" s="30" t="n"/>
      <c r="Q38" s="38">
        <f>IF(OR($H38="",$I38=""),"",IFERROR($I38*$K38,""))</f>
        <v/>
      </c>
      <c r="R38" s="39">
        <f>IF(OR($H38="",$I38=""),"",IF($K38&gt;0,IFERROR(VLOOKUP($F38,Assumptions!$E$4:$F$8,2,FALSE),Assumptions!$B$4),0))</f>
        <v/>
      </c>
      <c r="S38" s="39">
        <f>IF(OR($H38="",$I38=""),"",IFERROR($Q38*$R38,""))</f>
        <v/>
      </c>
      <c r="T38" s="39">
        <f>IF(OR($H38="",$I38=""),"",IFERROR($I38*$L38+$S38,""))</f>
        <v/>
      </c>
      <c r="U38" s="39">
        <f>IF(OR($H38="",$I38=""),"",IF($O38&lt;&gt;"Contractor",0,IFERROR($T38*IF($M38="",Assumptions!$B$6,$M38),0)))</f>
        <v/>
      </c>
      <c r="V38" s="39">
        <f>IF(OR($H38="",$I38=""),"",IF($O38&lt;&gt;"Contractor",0,IF($N38="Yes",IFERROR(($T38+$U38)*Assumptions!$B$5,0),0)))</f>
        <v/>
      </c>
      <c r="W38" s="39">
        <f>IF(OR($H38="",$I38=""),"",IF($O38&lt;&gt;"Contractor",0,IFERROR($T38+$U38+$V38,"")))</f>
        <v/>
      </c>
      <c r="X38" s="11">
        <f>IF($H38="","",IF($A38="","Check estimate ID",IF($B38="","Check estimate date",IF($C38="","Check customer",IF($D38="","Check job or site",IF($E38="","Check equipment or system",IF($G38="","Check line type",IF($I38="","Check quantity",IF($J38="","Check unit",IF($O38="","Check responsibility",IF($P38="","Check status",IF(OR($I38&lt;0,$K38&lt;0,$L38&lt;0,$M38&lt;0),"Check negative input",IF($O38="Excluded","Excluded from total",IF($O38="Customer","Customer responsibility",IF($N38="","Check taxable choice",IF(AND($K38&gt;0,$F38=""),"Default labor rate used",IF($M38="","Default markup used",IF($M38&gt;Assumptions!$B$7,"Review high markup",""))))))))))))))))))</f>
        <v/>
      </c>
    </row>
    <row r="39">
      <c r="A39" s="28" t="n"/>
      <c r="B39" s="50" t="n"/>
      <c r="C39" s="28" t="n"/>
      <c r="D39" s="28" t="n"/>
      <c r="E39" s="28" t="n"/>
      <c r="F39" s="28" t="n"/>
      <c r="G39" s="30" t="n"/>
      <c r="H39" s="31" t="n"/>
      <c r="I39" s="32" t="n"/>
      <c r="J39" s="30" t="n"/>
      <c r="K39" s="33" t="n"/>
      <c r="L39" s="34" t="n"/>
      <c r="M39" s="51" t="n"/>
      <c r="N39" s="30" t="n"/>
      <c r="O39" s="30" t="n"/>
      <c r="P39" s="30" t="n"/>
      <c r="Q39" s="36">
        <f>IF(OR($H39="",$I39=""),"",IFERROR($I39*$K39,""))</f>
        <v/>
      </c>
      <c r="R39" s="37">
        <f>IF(OR($H39="",$I39=""),"",IF($K39&gt;0,IFERROR(VLOOKUP($F39,Assumptions!$E$4:$F$8,2,FALSE),Assumptions!$B$4),0))</f>
        <v/>
      </c>
      <c r="S39" s="37">
        <f>IF(OR($H39="",$I39=""),"",IFERROR($Q39*$R39,""))</f>
        <v/>
      </c>
      <c r="T39" s="37">
        <f>IF(OR($H39="",$I39=""),"",IFERROR($I39*$L39+$S39,""))</f>
        <v/>
      </c>
      <c r="U39" s="37">
        <f>IF(OR($H39="",$I39=""),"",IF($O39&lt;&gt;"Contractor",0,IFERROR($T39*IF($M39="",Assumptions!$B$6,$M39),0)))</f>
        <v/>
      </c>
      <c r="V39" s="37">
        <f>IF(OR($H39="",$I39=""),"",IF($O39&lt;&gt;"Contractor",0,IF($N39="Yes",IFERROR(($T39+$U39)*Assumptions!$B$5,0),0)))</f>
        <v/>
      </c>
      <c r="W39" s="37">
        <f>IF(OR($H39="",$I39=""),"",IF($O39&lt;&gt;"Contractor",0,IFERROR($T39+$U39+$V39,"")))</f>
        <v/>
      </c>
      <c r="X39" s="7">
        <f>IF($H39="","",IF($A39="","Check estimate ID",IF($B39="","Check estimate date",IF($C39="","Check customer",IF($D39="","Check job or site",IF($E39="","Check equipment or system",IF($G39="","Check line type",IF($I39="","Check quantity",IF($J39="","Check unit",IF($O39="","Check responsibility",IF($P39="","Check status",IF(OR($I39&lt;0,$K39&lt;0,$L39&lt;0,$M39&lt;0),"Check negative input",IF($O39="Excluded","Excluded from total",IF($O39="Customer","Customer responsibility",IF($N39="","Check taxable choice",IF(AND($K39&gt;0,$F39=""),"Default labor rate used",IF($M39="","Default markup used",IF($M39&gt;Assumptions!$B$7,"Review high markup",""))))))))))))))))))</f>
        <v/>
      </c>
    </row>
    <row r="40">
      <c r="A40" s="28" t="n"/>
      <c r="B40" s="50" t="n"/>
      <c r="C40" s="28" t="n"/>
      <c r="D40" s="28" t="n"/>
      <c r="E40" s="28" t="n"/>
      <c r="F40" s="28" t="n"/>
      <c r="G40" s="30" t="n"/>
      <c r="H40" s="31" t="n"/>
      <c r="I40" s="32" t="n"/>
      <c r="J40" s="30" t="n"/>
      <c r="K40" s="33" t="n"/>
      <c r="L40" s="34" t="n"/>
      <c r="M40" s="51" t="n"/>
      <c r="N40" s="30" t="n"/>
      <c r="O40" s="30" t="n"/>
      <c r="P40" s="30" t="n"/>
      <c r="Q40" s="38">
        <f>IF(OR($H40="",$I40=""),"",IFERROR($I40*$K40,""))</f>
        <v/>
      </c>
      <c r="R40" s="39">
        <f>IF(OR($H40="",$I40=""),"",IF($K40&gt;0,IFERROR(VLOOKUP($F40,Assumptions!$E$4:$F$8,2,FALSE),Assumptions!$B$4),0))</f>
        <v/>
      </c>
      <c r="S40" s="39">
        <f>IF(OR($H40="",$I40=""),"",IFERROR($Q40*$R40,""))</f>
        <v/>
      </c>
      <c r="T40" s="39">
        <f>IF(OR($H40="",$I40=""),"",IFERROR($I40*$L40+$S40,""))</f>
        <v/>
      </c>
      <c r="U40" s="39">
        <f>IF(OR($H40="",$I40=""),"",IF($O40&lt;&gt;"Contractor",0,IFERROR($T40*IF($M40="",Assumptions!$B$6,$M40),0)))</f>
        <v/>
      </c>
      <c r="V40" s="39">
        <f>IF(OR($H40="",$I40=""),"",IF($O40&lt;&gt;"Contractor",0,IF($N40="Yes",IFERROR(($T40+$U40)*Assumptions!$B$5,0),0)))</f>
        <v/>
      </c>
      <c r="W40" s="39">
        <f>IF(OR($H40="",$I40=""),"",IF($O40&lt;&gt;"Contractor",0,IFERROR($T40+$U40+$V40,"")))</f>
        <v/>
      </c>
      <c r="X40" s="11">
        <f>IF($H40="","",IF($A40="","Check estimate ID",IF($B40="","Check estimate date",IF($C40="","Check customer",IF($D40="","Check job or site",IF($E40="","Check equipment or system",IF($G40="","Check line type",IF($I40="","Check quantity",IF($J40="","Check unit",IF($O40="","Check responsibility",IF($P40="","Check status",IF(OR($I40&lt;0,$K40&lt;0,$L40&lt;0,$M40&lt;0),"Check negative input",IF($O40="Excluded","Excluded from total",IF($O40="Customer","Customer responsibility",IF($N40="","Check taxable choice",IF(AND($K40&gt;0,$F40=""),"Default labor rate used",IF($M40="","Default markup used",IF($M40&gt;Assumptions!$B$7,"Review high markup",""))))))))))))))))))</f>
        <v/>
      </c>
    </row>
    <row r="41">
      <c r="A41" s="28" t="n"/>
      <c r="B41" s="50" t="n"/>
      <c r="C41" s="28" t="n"/>
      <c r="D41" s="28" t="n"/>
      <c r="E41" s="28" t="n"/>
      <c r="F41" s="28" t="n"/>
      <c r="G41" s="30" t="n"/>
      <c r="H41" s="31" t="n"/>
      <c r="I41" s="32" t="n"/>
      <c r="J41" s="30" t="n"/>
      <c r="K41" s="33" t="n"/>
      <c r="L41" s="34" t="n"/>
      <c r="M41" s="51" t="n"/>
      <c r="N41" s="30" t="n"/>
      <c r="O41" s="30" t="n"/>
      <c r="P41" s="30" t="n"/>
      <c r="Q41" s="36">
        <f>IF(OR($H41="",$I41=""),"",IFERROR($I41*$K41,""))</f>
        <v/>
      </c>
      <c r="R41" s="37">
        <f>IF(OR($H41="",$I41=""),"",IF($K41&gt;0,IFERROR(VLOOKUP($F41,Assumptions!$E$4:$F$8,2,FALSE),Assumptions!$B$4),0))</f>
        <v/>
      </c>
      <c r="S41" s="37">
        <f>IF(OR($H41="",$I41=""),"",IFERROR($Q41*$R41,""))</f>
        <v/>
      </c>
      <c r="T41" s="37">
        <f>IF(OR($H41="",$I41=""),"",IFERROR($I41*$L41+$S41,""))</f>
        <v/>
      </c>
      <c r="U41" s="37">
        <f>IF(OR($H41="",$I41=""),"",IF($O41&lt;&gt;"Contractor",0,IFERROR($T41*IF($M41="",Assumptions!$B$6,$M41),0)))</f>
        <v/>
      </c>
      <c r="V41" s="37">
        <f>IF(OR($H41="",$I41=""),"",IF($O41&lt;&gt;"Contractor",0,IF($N41="Yes",IFERROR(($T41+$U41)*Assumptions!$B$5,0),0)))</f>
        <v/>
      </c>
      <c r="W41" s="37">
        <f>IF(OR($H41="",$I41=""),"",IF($O41&lt;&gt;"Contractor",0,IFERROR($T41+$U41+$V41,"")))</f>
        <v/>
      </c>
      <c r="X41" s="7">
        <f>IF($H41="","",IF($A41="","Check estimate ID",IF($B41="","Check estimate date",IF($C41="","Check customer",IF($D41="","Check job or site",IF($E41="","Check equipment or system",IF($G41="","Check line type",IF($I41="","Check quantity",IF($J41="","Check unit",IF($O41="","Check responsibility",IF($P41="","Check status",IF(OR($I41&lt;0,$K41&lt;0,$L41&lt;0,$M41&lt;0),"Check negative input",IF($O41="Excluded","Excluded from total",IF($O41="Customer","Customer responsibility",IF($N41="","Check taxable choice",IF(AND($K41&gt;0,$F41=""),"Default labor rate used",IF($M41="","Default markup used",IF($M41&gt;Assumptions!$B$7,"Review high markup",""))))))))))))))))))</f>
        <v/>
      </c>
    </row>
    <row r="42">
      <c r="A42" s="28" t="n"/>
      <c r="B42" s="50" t="n"/>
      <c r="C42" s="28" t="n"/>
      <c r="D42" s="28" t="n"/>
      <c r="E42" s="28" t="n"/>
      <c r="F42" s="28" t="n"/>
      <c r="G42" s="30" t="n"/>
      <c r="H42" s="31" t="n"/>
      <c r="I42" s="32" t="n"/>
      <c r="J42" s="30" t="n"/>
      <c r="K42" s="33" t="n"/>
      <c r="L42" s="34" t="n"/>
      <c r="M42" s="51" t="n"/>
      <c r="N42" s="30" t="n"/>
      <c r="O42" s="30" t="n"/>
      <c r="P42" s="30" t="n"/>
      <c r="Q42" s="38">
        <f>IF(OR($H42="",$I42=""),"",IFERROR($I42*$K42,""))</f>
        <v/>
      </c>
      <c r="R42" s="39">
        <f>IF(OR($H42="",$I42=""),"",IF($K42&gt;0,IFERROR(VLOOKUP($F42,Assumptions!$E$4:$F$8,2,FALSE),Assumptions!$B$4),0))</f>
        <v/>
      </c>
      <c r="S42" s="39">
        <f>IF(OR($H42="",$I42=""),"",IFERROR($Q42*$R42,""))</f>
        <v/>
      </c>
      <c r="T42" s="39">
        <f>IF(OR($H42="",$I42=""),"",IFERROR($I42*$L42+$S42,""))</f>
        <v/>
      </c>
      <c r="U42" s="39">
        <f>IF(OR($H42="",$I42=""),"",IF($O42&lt;&gt;"Contractor",0,IFERROR($T42*IF($M42="",Assumptions!$B$6,$M42),0)))</f>
        <v/>
      </c>
      <c r="V42" s="39">
        <f>IF(OR($H42="",$I42=""),"",IF($O42&lt;&gt;"Contractor",0,IF($N42="Yes",IFERROR(($T42+$U42)*Assumptions!$B$5,0),0)))</f>
        <v/>
      </c>
      <c r="W42" s="39">
        <f>IF(OR($H42="",$I42=""),"",IF($O42&lt;&gt;"Contractor",0,IFERROR($T42+$U42+$V42,"")))</f>
        <v/>
      </c>
      <c r="X42" s="11">
        <f>IF($H42="","",IF($A42="","Check estimate ID",IF($B42="","Check estimate date",IF($C42="","Check customer",IF($D42="","Check job or site",IF($E42="","Check equipment or system",IF($G42="","Check line type",IF($I42="","Check quantity",IF($J42="","Check unit",IF($O42="","Check responsibility",IF($P42="","Check status",IF(OR($I42&lt;0,$K42&lt;0,$L42&lt;0,$M42&lt;0),"Check negative input",IF($O42="Excluded","Excluded from total",IF($O42="Customer","Customer responsibility",IF($N42="","Check taxable choice",IF(AND($K42&gt;0,$F42=""),"Default labor rate used",IF($M42="","Default markup used",IF($M42&gt;Assumptions!$B$7,"Review high markup",""))))))))))))))))))</f>
        <v/>
      </c>
    </row>
    <row r="43">
      <c r="A43" s="28" t="n"/>
      <c r="B43" s="50" t="n"/>
      <c r="C43" s="28" t="n"/>
      <c r="D43" s="28" t="n"/>
      <c r="E43" s="28" t="n"/>
      <c r="F43" s="28" t="n"/>
      <c r="G43" s="30" t="n"/>
      <c r="H43" s="31" t="n"/>
      <c r="I43" s="32" t="n"/>
      <c r="J43" s="30" t="n"/>
      <c r="K43" s="33" t="n"/>
      <c r="L43" s="34" t="n"/>
      <c r="M43" s="51" t="n"/>
      <c r="N43" s="30" t="n"/>
      <c r="O43" s="30" t="n"/>
      <c r="P43" s="30" t="n"/>
      <c r="Q43" s="36">
        <f>IF(OR($H43="",$I43=""),"",IFERROR($I43*$K43,""))</f>
        <v/>
      </c>
      <c r="R43" s="37">
        <f>IF(OR($H43="",$I43=""),"",IF($K43&gt;0,IFERROR(VLOOKUP($F43,Assumptions!$E$4:$F$8,2,FALSE),Assumptions!$B$4),0))</f>
        <v/>
      </c>
      <c r="S43" s="37">
        <f>IF(OR($H43="",$I43=""),"",IFERROR($Q43*$R43,""))</f>
        <v/>
      </c>
      <c r="T43" s="37">
        <f>IF(OR($H43="",$I43=""),"",IFERROR($I43*$L43+$S43,""))</f>
        <v/>
      </c>
      <c r="U43" s="37">
        <f>IF(OR($H43="",$I43=""),"",IF($O43&lt;&gt;"Contractor",0,IFERROR($T43*IF($M43="",Assumptions!$B$6,$M43),0)))</f>
        <v/>
      </c>
      <c r="V43" s="37">
        <f>IF(OR($H43="",$I43=""),"",IF($O43&lt;&gt;"Contractor",0,IF($N43="Yes",IFERROR(($T43+$U43)*Assumptions!$B$5,0),0)))</f>
        <v/>
      </c>
      <c r="W43" s="37">
        <f>IF(OR($H43="",$I43=""),"",IF($O43&lt;&gt;"Contractor",0,IFERROR($T43+$U43+$V43,"")))</f>
        <v/>
      </c>
      <c r="X43" s="7">
        <f>IF($H43="","",IF($A43="","Check estimate ID",IF($B43="","Check estimate date",IF($C43="","Check customer",IF($D43="","Check job or site",IF($E43="","Check equipment or system",IF($G43="","Check line type",IF($I43="","Check quantity",IF($J43="","Check unit",IF($O43="","Check responsibility",IF($P43="","Check status",IF(OR($I43&lt;0,$K43&lt;0,$L43&lt;0,$M43&lt;0),"Check negative input",IF($O43="Excluded","Excluded from total",IF($O43="Customer","Customer responsibility",IF($N43="","Check taxable choice",IF(AND($K43&gt;0,$F43=""),"Default labor rate used",IF($M43="","Default markup used",IF($M43&gt;Assumptions!$B$7,"Review high markup",""))))))))))))))))))</f>
        <v/>
      </c>
    </row>
    <row r="44">
      <c r="A44" s="28" t="n"/>
      <c r="B44" s="50" t="n"/>
      <c r="C44" s="28" t="n"/>
      <c r="D44" s="28" t="n"/>
      <c r="E44" s="28" t="n"/>
      <c r="F44" s="28" t="n"/>
      <c r="G44" s="30" t="n"/>
      <c r="H44" s="31" t="n"/>
      <c r="I44" s="32" t="n"/>
      <c r="J44" s="30" t="n"/>
      <c r="K44" s="33" t="n"/>
      <c r="L44" s="34" t="n"/>
      <c r="M44" s="51" t="n"/>
      <c r="N44" s="30" t="n"/>
      <c r="O44" s="30" t="n"/>
      <c r="P44" s="30" t="n"/>
      <c r="Q44" s="38">
        <f>IF(OR($H44="",$I44=""),"",IFERROR($I44*$K44,""))</f>
        <v/>
      </c>
      <c r="R44" s="39">
        <f>IF(OR($H44="",$I44=""),"",IF($K44&gt;0,IFERROR(VLOOKUP($F44,Assumptions!$E$4:$F$8,2,FALSE),Assumptions!$B$4),0))</f>
        <v/>
      </c>
      <c r="S44" s="39">
        <f>IF(OR($H44="",$I44=""),"",IFERROR($Q44*$R44,""))</f>
        <v/>
      </c>
      <c r="T44" s="39">
        <f>IF(OR($H44="",$I44=""),"",IFERROR($I44*$L44+$S44,""))</f>
        <v/>
      </c>
      <c r="U44" s="39">
        <f>IF(OR($H44="",$I44=""),"",IF($O44&lt;&gt;"Contractor",0,IFERROR($T44*IF($M44="",Assumptions!$B$6,$M44),0)))</f>
        <v/>
      </c>
      <c r="V44" s="39">
        <f>IF(OR($H44="",$I44=""),"",IF($O44&lt;&gt;"Contractor",0,IF($N44="Yes",IFERROR(($T44+$U44)*Assumptions!$B$5,0),0)))</f>
        <v/>
      </c>
      <c r="W44" s="39">
        <f>IF(OR($H44="",$I44=""),"",IF($O44&lt;&gt;"Contractor",0,IFERROR($T44+$U44+$V44,"")))</f>
        <v/>
      </c>
      <c r="X44" s="11">
        <f>IF($H44="","",IF($A44="","Check estimate ID",IF($B44="","Check estimate date",IF($C44="","Check customer",IF($D44="","Check job or site",IF($E44="","Check equipment or system",IF($G44="","Check line type",IF($I44="","Check quantity",IF($J44="","Check unit",IF($O44="","Check responsibility",IF($P44="","Check status",IF(OR($I44&lt;0,$K44&lt;0,$L44&lt;0,$M44&lt;0),"Check negative input",IF($O44="Excluded","Excluded from total",IF($O44="Customer","Customer responsibility",IF($N44="","Check taxable choice",IF(AND($K44&gt;0,$F44=""),"Default labor rate used",IF($M44="","Default markup used",IF($M44&gt;Assumptions!$B$7,"Review high markup",""))))))))))))))))))</f>
        <v/>
      </c>
    </row>
    <row r="45">
      <c r="A45" s="28" t="n"/>
      <c r="B45" s="50" t="n"/>
      <c r="C45" s="28" t="n"/>
      <c r="D45" s="28" t="n"/>
      <c r="E45" s="28" t="n"/>
      <c r="F45" s="28" t="n"/>
      <c r="G45" s="30" t="n"/>
      <c r="H45" s="31" t="n"/>
      <c r="I45" s="32" t="n"/>
      <c r="J45" s="30" t="n"/>
      <c r="K45" s="33" t="n"/>
      <c r="L45" s="34" t="n"/>
      <c r="M45" s="51" t="n"/>
      <c r="N45" s="30" t="n"/>
      <c r="O45" s="30" t="n"/>
      <c r="P45" s="30" t="n"/>
      <c r="Q45" s="36">
        <f>IF(OR($H45="",$I45=""),"",IFERROR($I45*$K45,""))</f>
        <v/>
      </c>
      <c r="R45" s="37">
        <f>IF(OR($H45="",$I45=""),"",IF($K45&gt;0,IFERROR(VLOOKUP($F45,Assumptions!$E$4:$F$8,2,FALSE),Assumptions!$B$4),0))</f>
        <v/>
      </c>
      <c r="S45" s="37">
        <f>IF(OR($H45="",$I45=""),"",IFERROR($Q45*$R45,""))</f>
        <v/>
      </c>
      <c r="T45" s="37">
        <f>IF(OR($H45="",$I45=""),"",IFERROR($I45*$L45+$S45,""))</f>
        <v/>
      </c>
      <c r="U45" s="37">
        <f>IF(OR($H45="",$I45=""),"",IF($O45&lt;&gt;"Contractor",0,IFERROR($T45*IF($M45="",Assumptions!$B$6,$M45),0)))</f>
        <v/>
      </c>
      <c r="V45" s="37">
        <f>IF(OR($H45="",$I45=""),"",IF($O45&lt;&gt;"Contractor",0,IF($N45="Yes",IFERROR(($T45+$U45)*Assumptions!$B$5,0),0)))</f>
        <v/>
      </c>
      <c r="W45" s="37">
        <f>IF(OR($H45="",$I45=""),"",IF($O45&lt;&gt;"Contractor",0,IFERROR($T45+$U45+$V45,"")))</f>
        <v/>
      </c>
      <c r="X45" s="7">
        <f>IF($H45="","",IF($A45="","Check estimate ID",IF($B45="","Check estimate date",IF($C45="","Check customer",IF($D45="","Check job or site",IF($E45="","Check equipment or system",IF($G45="","Check line type",IF($I45="","Check quantity",IF($J45="","Check unit",IF($O45="","Check responsibility",IF($P45="","Check status",IF(OR($I45&lt;0,$K45&lt;0,$L45&lt;0,$M45&lt;0),"Check negative input",IF($O45="Excluded","Excluded from total",IF($O45="Customer","Customer responsibility",IF($N45="","Check taxable choice",IF(AND($K45&gt;0,$F45=""),"Default labor rate used",IF($M45="","Default markup used",IF($M45&gt;Assumptions!$B$7,"Review high markup",""))))))))))))))))))</f>
        <v/>
      </c>
    </row>
    <row r="46">
      <c r="A46" s="28" t="n"/>
      <c r="B46" s="50" t="n"/>
      <c r="C46" s="28" t="n"/>
      <c r="D46" s="28" t="n"/>
      <c r="E46" s="28" t="n"/>
      <c r="F46" s="28" t="n"/>
      <c r="G46" s="30" t="n"/>
      <c r="H46" s="31" t="n"/>
      <c r="I46" s="32" t="n"/>
      <c r="J46" s="30" t="n"/>
      <c r="K46" s="33" t="n"/>
      <c r="L46" s="34" t="n"/>
      <c r="M46" s="51" t="n"/>
      <c r="N46" s="30" t="n"/>
      <c r="O46" s="30" t="n"/>
      <c r="P46" s="30" t="n"/>
      <c r="Q46" s="38">
        <f>IF(OR($H46="",$I46=""),"",IFERROR($I46*$K46,""))</f>
        <v/>
      </c>
      <c r="R46" s="39">
        <f>IF(OR($H46="",$I46=""),"",IF($K46&gt;0,IFERROR(VLOOKUP($F46,Assumptions!$E$4:$F$8,2,FALSE),Assumptions!$B$4),0))</f>
        <v/>
      </c>
      <c r="S46" s="39">
        <f>IF(OR($H46="",$I46=""),"",IFERROR($Q46*$R46,""))</f>
        <v/>
      </c>
      <c r="T46" s="39">
        <f>IF(OR($H46="",$I46=""),"",IFERROR($I46*$L46+$S46,""))</f>
        <v/>
      </c>
      <c r="U46" s="39">
        <f>IF(OR($H46="",$I46=""),"",IF($O46&lt;&gt;"Contractor",0,IFERROR($T46*IF($M46="",Assumptions!$B$6,$M46),0)))</f>
        <v/>
      </c>
      <c r="V46" s="39">
        <f>IF(OR($H46="",$I46=""),"",IF($O46&lt;&gt;"Contractor",0,IF($N46="Yes",IFERROR(($T46+$U46)*Assumptions!$B$5,0),0)))</f>
        <v/>
      </c>
      <c r="W46" s="39">
        <f>IF(OR($H46="",$I46=""),"",IF($O46&lt;&gt;"Contractor",0,IFERROR($T46+$U46+$V46,"")))</f>
        <v/>
      </c>
      <c r="X46" s="11">
        <f>IF($H46="","",IF($A46="","Check estimate ID",IF($B46="","Check estimate date",IF($C46="","Check customer",IF($D46="","Check job or site",IF($E46="","Check equipment or system",IF($G46="","Check line type",IF($I46="","Check quantity",IF($J46="","Check unit",IF($O46="","Check responsibility",IF($P46="","Check status",IF(OR($I46&lt;0,$K46&lt;0,$L46&lt;0,$M46&lt;0),"Check negative input",IF($O46="Excluded","Excluded from total",IF($O46="Customer","Customer responsibility",IF($N46="","Check taxable choice",IF(AND($K46&gt;0,$F46=""),"Default labor rate used",IF($M46="","Default markup used",IF($M46&gt;Assumptions!$B$7,"Review high markup",""))))))))))))))))))</f>
        <v/>
      </c>
    </row>
    <row r="47">
      <c r="A47" s="28" t="n"/>
      <c r="B47" s="50" t="n"/>
      <c r="C47" s="28" t="n"/>
      <c r="D47" s="28" t="n"/>
      <c r="E47" s="28" t="n"/>
      <c r="F47" s="28" t="n"/>
      <c r="G47" s="30" t="n"/>
      <c r="H47" s="31" t="n"/>
      <c r="I47" s="32" t="n"/>
      <c r="J47" s="30" t="n"/>
      <c r="K47" s="33" t="n"/>
      <c r="L47" s="34" t="n"/>
      <c r="M47" s="51" t="n"/>
      <c r="N47" s="30" t="n"/>
      <c r="O47" s="30" t="n"/>
      <c r="P47" s="30" t="n"/>
      <c r="Q47" s="36">
        <f>IF(OR($H47="",$I47=""),"",IFERROR($I47*$K47,""))</f>
        <v/>
      </c>
      <c r="R47" s="37">
        <f>IF(OR($H47="",$I47=""),"",IF($K47&gt;0,IFERROR(VLOOKUP($F47,Assumptions!$E$4:$F$8,2,FALSE),Assumptions!$B$4),0))</f>
        <v/>
      </c>
      <c r="S47" s="37">
        <f>IF(OR($H47="",$I47=""),"",IFERROR($Q47*$R47,""))</f>
        <v/>
      </c>
      <c r="T47" s="37">
        <f>IF(OR($H47="",$I47=""),"",IFERROR($I47*$L47+$S47,""))</f>
        <v/>
      </c>
      <c r="U47" s="37">
        <f>IF(OR($H47="",$I47=""),"",IF($O47&lt;&gt;"Contractor",0,IFERROR($T47*IF($M47="",Assumptions!$B$6,$M47),0)))</f>
        <v/>
      </c>
      <c r="V47" s="37">
        <f>IF(OR($H47="",$I47=""),"",IF($O47&lt;&gt;"Contractor",0,IF($N47="Yes",IFERROR(($T47+$U47)*Assumptions!$B$5,0),0)))</f>
        <v/>
      </c>
      <c r="W47" s="37">
        <f>IF(OR($H47="",$I47=""),"",IF($O47&lt;&gt;"Contractor",0,IFERROR($T47+$U47+$V47,"")))</f>
        <v/>
      </c>
      <c r="X47" s="7">
        <f>IF($H47="","",IF($A47="","Check estimate ID",IF($B47="","Check estimate date",IF($C47="","Check customer",IF($D47="","Check job or site",IF($E47="","Check equipment or system",IF($G47="","Check line type",IF($I47="","Check quantity",IF($J47="","Check unit",IF($O47="","Check responsibility",IF($P47="","Check status",IF(OR($I47&lt;0,$K47&lt;0,$L47&lt;0,$M47&lt;0),"Check negative input",IF($O47="Excluded","Excluded from total",IF($O47="Customer","Customer responsibility",IF($N47="","Check taxable choice",IF(AND($K47&gt;0,$F47=""),"Default labor rate used",IF($M47="","Default markup used",IF($M47&gt;Assumptions!$B$7,"Review high markup",""))))))))))))))))))</f>
        <v/>
      </c>
    </row>
    <row r="48">
      <c r="A48" s="28" t="n"/>
      <c r="B48" s="50" t="n"/>
      <c r="C48" s="28" t="n"/>
      <c r="D48" s="28" t="n"/>
      <c r="E48" s="28" t="n"/>
      <c r="F48" s="28" t="n"/>
      <c r="G48" s="30" t="n"/>
      <c r="H48" s="31" t="n"/>
      <c r="I48" s="32" t="n"/>
      <c r="J48" s="30" t="n"/>
      <c r="K48" s="33" t="n"/>
      <c r="L48" s="34" t="n"/>
      <c r="M48" s="51" t="n"/>
      <c r="N48" s="30" t="n"/>
      <c r="O48" s="30" t="n"/>
      <c r="P48" s="30" t="n"/>
      <c r="Q48" s="38">
        <f>IF(OR($H48="",$I48=""),"",IFERROR($I48*$K48,""))</f>
        <v/>
      </c>
      <c r="R48" s="39">
        <f>IF(OR($H48="",$I48=""),"",IF($K48&gt;0,IFERROR(VLOOKUP($F48,Assumptions!$E$4:$F$8,2,FALSE),Assumptions!$B$4),0))</f>
        <v/>
      </c>
      <c r="S48" s="39">
        <f>IF(OR($H48="",$I48=""),"",IFERROR($Q48*$R48,""))</f>
        <v/>
      </c>
      <c r="T48" s="39">
        <f>IF(OR($H48="",$I48=""),"",IFERROR($I48*$L48+$S48,""))</f>
        <v/>
      </c>
      <c r="U48" s="39">
        <f>IF(OR($H48="",$I48=""),"",IF($O48&lt;&gt;"Contractor",0,IFERROR($T48*IF($M48="",Assumptions!$B$6,$M48),0)))</f>
        <v/>
      </c>
      <c r="V48" s="39">
        <f>IF(OR($H48="",$I48=""),"",IF($O48&lt;&gt;"Contractor",0,IF($N48="Yes",IFERROR(($T48+$U48)*Assumptions!$B$5,0),0)))</f>
        <v/>
      </c>
      <c r="W48" s="39">
        <f>IF(OR($H48="",$I48=""),"",IF($O48&lt;&gt;"Contractor",0,IFERROR($T48+$U48+$V48,"")))</f>
        <v/>
      </c>
      <c r="X48" s="11">
        <f>IF($H48="","",IF($A48="","Check estimate ID",IF($B48="","Check estimate date",IF($C48="","Check customer",IF($D48="","Check job or site",IF($E48="","Check equipment or system",IF($G48="","Check line type",IF($I48="","Check quantity",IF($J48="","Check unit",IF($O48="","Check responsibility",IF($P48="","Check status",IF(OR($I48&lt;0,$K48&lt;0,$L48&lt;0,$M48&lt;0),"Check negative input",IF($O48="Excluded","Excluded from total",IF($O48="Customer","Customer responsibility",IF($N48="","Check taxable choice",IF(AND($K48&gt;0,$F48=""),"Default labor rate used",IF($M48="","Default markup used",IF($M48&gt;Assumptions!$B$7,"Review high markup",""))))))))))))))))))</f>
        <v/>
      </c>
    </row>
    <row r="49">
      <c r="A49" s="28" t="n"/>
      <c r="B49" s="50" t="n"/>
      <c r="C49" s="28" t="n"/>
      <c r="D49" s="28" t="n"/>
      <c r="E49" s="28" t="n"/>
      <c r="F49" s="28" t="n"/>
      <c r="G49" s="30" t="n"/>
      <c r="H49" s="31" t="n"/>
      <c r="I49" s="32" t="n"/>
      <c r="J49" s="30" t="n"/>
      <c r="K49" s="33" t="n"/>
      <c r="L49" s="34" t="n"/>
      <c r="M49" s="51" t="n"/>
      <c r="N49" s="30" t="n"/>
      <c r="O49" s="30" t="n"/>
      <c r="P49" s="30" t="n"/>
      <c r="Q49" s="36">
        <f>IF(OR($H49="",$I49=""),"",IFERROR($I49*$K49,""))</f>
        <v/>
      </c>
      <c r="R49" s="37">
        <f>IF(OR($H49="",$I49=""),"",IF($K49&gt;0,IFERROR(VLOOKUP($F49,Assumptions!$E$4:$F$8,2,FALSE),Assumptions!$B$4),0))</f>
        <v/>
      </c>
      <c r="S49" s="37">
        <f>IF(OR($H49="",$I49=""),"",IFERROR($Q49*$R49,""))</f>
        <v/>
      </c>
      <c r="T49" s="37">
        <f>IF(OR($H49="",$I49=""),"",IFERROR($I49*$L49+$S49,""))</f>
        <v/>
      </c>
      <c r="U49" s="37">
        <f>IF(OR($H49="",$I49=""),"",IF($O49&lt;&gt;"Contractor",0,IFERROR($T49*IF($M49="",Assumptions!$B$6,$M49),0)))</f>
        <v/>
      </c>
      <c r="V49" s="37">
        <f>IF(OR($H49="",$I49=""),"",IF($O49&lt;&gt;"Contractor",0,IF($N49="Yes",IFERROR(($T49+$U49)*Assumptions!$B$5,0),0)))</f>
        <v/>
      </c>
      <c r="W49" s="37">
        <f>IF(OR($H49="",$I49=""),"",IF($O49&lt;&gt;"Contractor",0,IFERROR($T49+$U49+$V49,"")))</f>
        <v/>
      </c>
      <c r="X49" s="7">
        <f>IF($H49="","",IF($A49="","Check estimate ID",IF($B49="","Check estimate date",IF($C49="","Check customer",IF($D49="","Check job or site",IF($E49="","Check equipment or system",IF($G49="","Check line type",IF($I49="","Check quantity",IF($J49="","Check unit",IF($O49="","Check responsibility",IF($P49="","Check status",IF(OR($I49&lt;0,$K49&lt;0,$L49&lt;0,$M49&lt;0),"Check negative input",IF($O49="Excluded","Excluded from total",IF($O49="Customer","Customer responsibility",IF($N49="","Check taxable choice",IF(AND($K49&gt;0,$F49=""),"Default labor rate used",IF($M49="","Default markup used",IF($M49&gt;Assumptions!$B$7,"Review high markup",""))))))))))))))))))</f>
        <v/>
      </c>
    </row>
    <row r="50">
      <c r="A50" s="28" t="n"/>
      <c r="B50" s="50" t="n"/>
      <c r="C50" s="28" t="n"/>
      <c r="D50" s="28" t="n"/>
      <c r="E50" s="28" t="n"/>
      <c r="F50" s="28" t="n"/>
      <c r="G50" s="30" t="n"/>
      <c r="H50" s="31" t="n"/>
      <c r="I50" s="32" t="n"/>
      <c r="J50" s="30" t="n"/>
      <c r="K50" s="33" t="n"/>
      <c r="L50" s="34" t="n"/>
      <c r="M50" s="51" t="n"/>
      <c r="N50" s="30" t="n"/>
      <c r="O50" s="30" t="n"/>
      <c r="P50" s="30" t="n"/>
      <c r="Q50" s="38">
        <f>IF(OR($H50="",$I50=""),"",IFERROR($I50*$K50,""))</f>
        <v/>
      </c>
      <c r="R50" s="39">
        <f>IF(OR($H50="",$I50=""),"",IF($K50&gt;0,IFERROR(VLOOKUP($F50,Assumptions!$E$4:$F$8,2,FALSE),Assumptions!$B$4),0))</f>
        <v/>
      </c>
      <c r="S50" s="39">
        <f>IF(OR($H50="",$I50=""),"",IFERROR($Q50*$R50,""))</f>
        <v/>
      </c>
      <c r="T50" s="39">
        <f>IF(OR($H50="",$I50=""),"",IFERROR($I50*$L50+$S50,""))</f>
        <v/>
      </c>
      <c r="U50" s="39">
        <f>IF(OR($H50="",$I50=""),"",IF($O50&lt;&gt;"Contractor",0,IFERROR($T50*IF($M50="",Assumptions!$B$6,$M50),0)))</f>
        <v/>
      </c>
      <c r="V50" s="39">
        <f>IF(OR($H50="",$I50=""),"",IF($O50&lt;&gt;"Contractor",0,IF($N50="Yes",IFERROR(($T50+$U50)*Assumptions!$B$5,0),0)))</f>
        <v/>
      </c>
      <c r="W50" s="39">
        <f>IF(OR($H50="",$I50=""),"",IF($O50&lt;&gt;"Contractor",0,IFERROR($T50+$U50+$V50,"")))</f>
        <v/>
      </c>
      <c r="X50" s="11">
        <f>IF($H50="","",IF($A50="","Check estimate ID",IF($B50="","Check estimate date",IF($C50="","Check customer",IF($D50="","Check job or site",IF($E50="","Check equipment or system",IF($G50="","Check line type",IF($I50="","Check quantity",IF($J50="","Check unit",IF($O50="","Check responsibility",IF($P50="","Check status",IF(OR($I50&lt;0,$K50&lt;0,$L50&lt;0,$M50&lt;0),"Check negative input",IF($O50="Excluded","Excluded from total",IF($O50="Customer","Customer responsibility",IF($N50="","Check taxable choice",IF(AND($K50&gt;0,$F50=""),"Default labor rate used",IF($M50="","Default markup used",IF($M50&gt;Assumptions!$B$7,"Review high markup",""))))))))))))))))))</f>
        <v/>
      </c>
    </row>
    <row r="51">
      <c r="A51" s="28" t="n"/>
      <c r="B51" s="50" t="n"/>
      <c r="C51" s="28" t="n"/>
      <c r="D51" s="28" t="n"/>
      <c r="E51" s="28" t="n"/>
      <c r="F51" s="28" t="n"/>
      <c r="G51" s="30" t="n"/>
      <c r="H51" s="31" t="n"/>
      <c r="I51" s="32" t="n"/>
      <c r="J51" s="30" t="n"/>
      <c r="K51" s="33" t="n"/>
      <c r="L51" s="34" t="n"/>
      <c r="M51" s="51" t="n"/>
      <c r="N51" s="30" t="n"/>
      <c r="O51" s="30" t="n"/>
      <c r="P51" s="30" t="n"/>
      <c r="Q51" s="36">
        <f>IF(OR($H51="",$I51=""),"",IFERROR($I51*$K51,""))</f>
        <v/>
      </c>
      <c r="R51" s="37">
        <f>IF(OR($H51="",$I51=""),"",IF($K51&gt;0,IFERROR(VLOOKUP($F51,Assumptions!$E$4:$F$8,2,FALSE),Assumptions!$B$4),0))</f>
        <v/>
      </c>
      <c r="S51" s="37">
        <f>IF(OR($H51="",$I51=""),"",IFERROR($Q51*$R51,""))</f>
        <v/>
      </c>
      <c r="T51" s="37">
        <f>IF(OR($H51="",$I51=""),"",IFERROR($I51*$L51+$S51,""))</f>
        <v/>
      </c>
      <c r="U51" s="37">
        <f>IF(OR($H51="",$I51=""),"",IF($O51&lt;&gt;"Contractor",0,IFERROR($T51*IF($M51="",Assumptions!$B$6,$M51),0)))</f>
        <v/>
      </c>
      <c r="V51" s="37">
        <f>IF(OR($H51="",$I51=""),"",IF($O51&lt;&gt;"Contractor",0,IF($N51="Yes",IFERROR(($T51+$U51)*Assumptions!$B$5,0),0)))</f>
        <v/>
      </c>
      <c r="W51" s="37">
        <f>IF(OR($H51="",$I51=""),"",IF($O51&lt;&gt;"Contractor",0,IFERROR($T51+$U51+$V51,"")))</f>
        <v/>
      </c>
      <c r="X51" s="7">
        <f>IF($H51="","",IF($A51="","Check estimate ID",IF($B51="","Check estimate date",IF($C51="","Check customer",IF($D51="","Check job or site",IF($E51="","Check equipment or system",IF($G51="","Check line type",IF($I51="","Check quantity",IF($J51="","Check unit",IF($O51="","Check responsibility",IF($P51="","Check status",IF(OR($I51&lt;0,$K51&lt;0,$L51&lt;0,$M51&lt;0),"Check negative input",IF($O51="Excluded","Excluded from total",IF($O51="Customer","Customer responsibility",IF($N51="","Check taxable choice",IF(AND($K51&gt;0,$F51=""),"Default labor rate used",IF($M51="","Default markup used",IF($M51&gt;Assumptions!$B$7,"Review high markup",""))))))))))))))))))</f>
        <v/>
      </c>
    </row>
    <row r="52">
      <c r="A52" s="28" t="n"/>
      <c r="B52" s="50" t="n"/>
      <c r="C52" s="28" t="n"/>
      <c r="D52" s="28" t="n"/>
      <c r="E52" s="28" t="n"/>
      <c r="F52" s="28" t="n"/>
      <c r="G52" s="30" t="n"/>
      <c r="H52" s="31" t="n"/>
      <c r="I52" s="32" t="n"/>
      <c r="J52" s="30" t="n"/>
      <c r="K52" s="33" t="n"/>
      <c r="L52" s="34" t="n"/>
      <c r="M52" s="51" t="n"/>
      <c r="N52" s="30" t="n"/>
      <c r="O52" s="30" t="n"/>
      <c r="P52" s="30" t="n"/>
      <c r="Q52" s="38">
        <f>IF(OR($H52="",$I52=""),"",IFERROR($I52*$K52,""))</f>
        <v/>
      </c>
      <c r="R52" s="39">
        <f>IF(OR($H52="",$I52=""),"",IF($K52&gt;0,IFERROR(VLOOKUP($F52,Assumptions!$E$4:$F$8,2,FALSE),Assumptions!$B$4),0))</f>
        <v/>
      </c>
      <c r="S52" s="39">
        <f>IF(OR($H52="",$I52=""),"",IFERROR($Q52*$R52,""))</f>
        <v/>
      </c>
      <c r="T52" s="39">
        <f>IF(OR($H52="",$I52=""),"",IFERROR($I52*$L52+$S52,""))</f>
        <v/>
      </c>
      <c r="U52" s="39">
        <f>IF(OR($H52="",$I52=""),"",IF($O52&lt;&gt;"Contractor",0,IFERROR($T52*IF($M52="",Assumptions!$B$6,$M52),0)))</f>
        <v/>
      </c>
      <c r="V52" s="39">
        <f>IF(OR($H52="",$I52=""),"",IF($O52&lt;&gt;"Contractor",0,IF($N52="Yes",IFERROR(($T52+$U52)*Assumptions!$B$5,0),0)))</f>
        <v/>
      </c>
      <c r="W52" s="39">
        <f>IF(OR($H52="",$I52=""),"",IF($O52&lt;&gt;"Contractor",0,IFERROR($T52+$U52+$V52,"")))</f>
        <v/>
      </c>
      <c r="X52" s="11">
        <f>IF($H52="","",IF($A52="","Check estimate ID",IF($B52="","Check estimate date",IF($C52="","Check customer",IF($D52="","Check job or site",IF($E52="","Check equipment or system",IF($G52="","Check line type",IF($I52="","Check quantity",IF($J52="","Check unit",IF($O52="","Check responsibility",IF($P52="","Check status",IF(OR($I52&lt;0,$K52&lt;0,$L52&lt;0,$M52&lt;0),"Check negative input",IF($O52="Excluded","Excluded from total",IF($O52="Customer","Customer responsibility",IF($N52="","Check taxable choice",IF(AND($K52&gt;0,$F52=""),"Default labor rate used",IF($M52="","Default markup used",IF($M52&gt;Assumptions!$B$7,"Review high markup",""))))))))))))))))))</f>
        <v/>
      </c>
    </row>
    <row r="53">
      <c r="A53" s="28" t="n"/>
      <c r="B53" s="50" t="n"/>
      <c r="C53" s="28" t="n"/>
      <c r="D53" s="28" t="n"/>
      <c r="E53" s="28" t="n"/>
      <c r="F53" s="28" t="n"/>
      <c r="G53" s="30" t="n"/>
      <c r="H53" s="31" t="n"/>
      <c r="I53" s="32" t="n"/>
      <c r="J53" s="30" t="n"/>
      <c r="K53" s="33" t="n"/>
      <c r="L53" s="34" t="n"/>
      <c r="M53" s="51" t="n"/>
      <c r="N53" s="30" t="n"/>
      <c r="O53" s="30" t="n"/>
      <c r="P53" s="30" t="n"/>
      <c r="Q53" s="36">
        <f>IF(OR($H53="",$I53=""),"",IFERROR($I53*$K53,""))</f>
        <v/>
      </c>
      <c r="R53" s="37">
        <f>IF(OR($H53="",$I53=""),"",IF($K53&gt;0,IFERROR(VLOOKUP($F53,Assumptions!$E$4:$F$8,2,FALSE),Assumptions!$B$4),0))</f>
        <v/>
      </c>
      <c r="S53" s="37">
        <f>IF(OR($H53="",$I53=""),"",IFERROR($Q53*$R53,""))</f>
        <v/>
      </c>
      <c r="T53" s="37">
        <f>IF(OR($H53="",$I53=""),"",IFERROR($I53*$L53+$S53,""))</f>
        <v/>
      </c>
      <c r="U53" s="37">
        <f>IF(OR($H53="",$I53=""),"",IF($O53&lt;&gt;"Contractor",0,IFERROR($T53*IF($M53="",Assumptions!$B$6,$M53),0)))</f>
        <v/>
      </c>
      <c r="V53" s="37">
        <f>IF(OR($H53="",$I53=""),"",IF($O53&lt;&gt;"Contractor",0,IF($N53="Yes",IFERROR(($T53+$U53)*Assumptions!$B$5,0),0)))</f>
        <v/>
      </c>
      <c r="W53" s="37">
        <f>IF(OR($H53="",$I53=""),"",IF($O53&lt;&gt;"Contractor",0,IFERROR($T53+$U53+$V53,"")))</f>
        <v/>
      </c>
      <c r="X53" s="7">
        <f>IF($H53="","",IF($A53="","Check estimate ID",IF($B53="","Check estimate date",IF($C53="","Check customer",IF($D53="","Check job or site",IF($E53="","Check equipment or system",IF($G53="","Check line type",IF($I53="","Check quantity",IF($J53="","Check unit",IF($O53="","Check responsibility",IF($P53="","Check status",IF(OR($I53&lt;0,$K53&lt;0,$L53&lt;0,$M53&lt;0),"Check negative input",IF($O53="Excluded","Excluded from total",IF($O53="Customer","Customer responsibility",IF($N53="","Check taxable choice",IF(AND($K53&gt;0,$F53=""),"Default labor rate used",IF($M53="","Default markup used",IF($M53&gt;Assumptions!$B$7,"Review high markup",""))))))))))))))))))</f>
        <v/>
      </c>
    </row>
    <row r="54">
      <c r="A54" s="28" t="n"/>
      <c r="B54" s="50" t="n"/>
      <c r="C54" s="28" t="n"/>
      <c r="D54" s="28" t="n"/>
      <c r="E54" s="28" t="n"/>
      <c r="F54" s="28" t="n"/>
      <c r="G54" s="30" t="n"/>
      <c r="H54" s="31" t="n"/>
      <c r="I54" s="32" t="n"/>
      <c r="J54" s="30" t="n"/>
      <c r="K54" s="33" t="n"/>
      <c r="L54" s="34" t="n"/>
      <c r="M54" s="51" t="n"/>
      <c r="N54" s="30" t="n"/>
      <c r="O54" s="30" t="n"/>
      <c r="P54" s="30" t="n"/>
      <c r="Q54" s="38">
        <f>IF(OR($H54="",$I54=""),"",IFERROR($I54*$K54,""))</f>
        <v/>
      </c>
      <c r="R54" s="39">
        <f>IF(OR($H54="",$I54=""),"",IF($K54&gt;0,IFERROR(VLOOKUP($F54,Assumptions!$E$4:$F$8,2,FALSE),Assumptions!$B$4),0))</f>
        <v/>
      </c>
      <c r="S54" s="39">
        <f>IF(OR($H54="",$I54=""),"",IFERROR($Q54*$R54,""))</f>
        <v/>
      </c>
      <c r="T54" s="39">
        <f>IF(OR($H54="",$I54=""),"",IFERROR($I54*$L54+$S54,""))</f>
        <v/>
      </c>
      <c r="U54" s="39">
        <f>IF(OR($H54="",$I54=""),"",IF($O54&lt;&gt;"Contractor",0,IFERROR($T54*IF($M54="",Assumptions!$B$6,$M54),0)))</f>
        <v/>
      </c>
      <c r="V54" s="39">
        <f>IF(OR($H54="",$I54=""),"",IF($O54&lt;&gt;"Contractor",0,IF($N54="Yes",IFERROR(($T54+$U54)*Assumptions!$B$5,0),0)))</f>
        <v/>
      </c>
      <c r="W54" s="39">
        <f>IF(OR($H54="",$I54=""),"",IF($O54&lt;&gt;"Contractor",0,IFERROR($T54+$U54+$V54,"")))</f>
        <v/>
      </c>
      <c r="X54" s="11">
        <f>IF($H54="","",IF($A54="","Check estimate ID",IF($B54="","Check estimate date",IF($C54="","Check customer",IF($D54="","Check job or site",IF($E54="","Check equipment or system",IF($G54="","Check line type",IF($I54="","Check quantity",IF($J54="","Check unit",IF($O54="","Check responsibility",IF($P54="","Check status",IF(OR($I54&lt;0,$K54&lt;0,$L54&lt;0,$M54&lt;0),"Check negative input",IF($O54="Excluded","Excluded from total",IF($O54="Customer","Customer responsibility",IF($N54="","Check taxable choice",IF(AND($K54&gt;0,$F54=""),"Default labor rate used",IF($M54="","Default markup used",IF($M54&gt;Assumptions!$B$7,"Review high markup",""))))))))))))))))))</f>
        <v/>
      </c>
    </row>
    <row r="55">
      <c r="A55" s="28" t="n"/>
      <c r="B55" s="50" t="n"/>
      <c r="C55" s="28" t="n"/>
      <c r="D55" s="28" t="n"/>
      <c r="E55" s="28" t="n"/>
      <c r="F55" s="28" t="n"/>
      <c r="G55" s="30" t="n"/>
      <c r="H55" s="31" t="n"/>
      <c r="I55" s="32" t="n"/>
      <c r="J55" s="30" t="n"/>
      <c r="K55" s="33" t="n"/>
      <c r="L55" s="34" t="n"/>
      <c r="M55" s="51" t="n"/>
      <c r="N55" s="30" t="n"/>
      <c r="O55" s="30" t="n"/>
      <c r="P55" s="30" t="n"/>
      <c r="Q55" s="36">
        <f>IF(OR($H55="",$I55=""),"",IFERROR($I55*$K55,""))</f>
        <v/>
      </c>
      <c r="R55" s="37">
        <f>IF(OR($H55="",$I55=""),"",IF($K55&gt;0,IFERROR(VLOOKUP($F55,Assumptions!$E$4:$F$8,2,FALSE),Assumptions!$B$4),0))</f>
        <v/>
      </c>
      <c r="S55" s="37">
        <f>IF(OR($H55="",$I55=""),"",IFERROR($Q55*$R55,""))</f>
        <v/>
      </c>
      <c r="T55" s="37">
        <f>IF(OR($H55="",$I55=""),"",IFERROR($I55*$L55+$S55,""))</f>
        <v/>
      </c>
      <c r="U55" s="37">
        <f>IF(OR($H55="",$I55=""),"",IF($O55&lt;&gt;"Contractor",0,IFERROR($T55*IF($M55="",Assumptions!$B$6,$M55),0)))</f>
        <v/>
      </c>
      <c r="V55" s="37">
        <f>IF(OR($H55="",$I55=""),"",IF($O55&lt;&gt;"Contractor",0,IF($N55="Yes",IFERROR(($T55+$U55)*Assumptions!$B$5,0),0)))</f>
        <v/>
      </c>
      <c r="W55" s="37">
        <f>IF(OR($H55="",$I55=""),"",IF($O55&lt;&gt;"Contractor",0,IFERROR($T55+$U55+$V55,"")))</f>
        <v/>
      </c>
      <c r="X55" s="7">
        <f>IF($H55="","",IF($A55="","Check estimate ID",IF($B55="","Check estimate date",IF($C55="","Check customer",IF($D55="","Check job or site",IF($E55="","Check equipment or system",IF($G55="","Check line type",IF($I55="","Check quantity",IF($J55="","Check unit",IF($O55="","Check responsibility",IF($P55="","Check status",IF(OR($I55&lt;0,$K55&lt;0,$L55&lt;0,$M55&lt;0),"Check negative input",IF($O55="Excluded","Excluded from total",IF($O55="Customer","Customer responsibility",IF($N55="","Check taxable choice",IF(AND($K55&gt;0,$F55=""),"Default labor rate used",IF($M55="","Default markup used",IF($M55&gt;Assumptions!$B$7,"Review high markup",""))))))))))))))))))</f>
        <v/>
      </c>
    </row>
    <row r="56">
      <c r="A56" s="28" t="n"/>
      <c r="B56" s="50" t="n"/>
      <c r="C56" s="28" t="n"/>
      <c r="D56" s="28" t="n"/>
      <c r="E56" s="28" t="n"/>
      <c r="F56" s="28" t="n"/>
      <c r="G56" s="30" t="n"/>
      <c r="H56" s="31" t="n"/>
      <c r="I56" s="32" t="n"/>
      <c r="J56" s="30" t="n"/>
      <c r="K56" s="33" t="n"/>
      <c r="L56" s="34" t="n"/>
      <c r="M56" s="51" t="n"/>
      <c r="N56" s="30" t="n"/>
      <c r="O56" s="30" t="n"/>
      <c r="P56" s="30" t="n"/>
      <c r="Q56" s="38">
        <f>IF(OR($H56="",$I56=""),"",IFERROR($I56*$K56,""))</f>
        <v/>
      </c>
      <c r="R56" s="39">
        <f>IF(OR($H56="",$I56=""),"",IF($K56&gt;0,IFERROR(VLOOKUP($F56,Assumptions!$E$4:$F$8,2,FALSE),Assumptions!$B$4),0))</f>
        <v/>
      </c>
      <c r="S56" s="39">
        <f>IF(OR($H56="",$I56=""),"",IFERROR($Q56*$R56,""))</f>
        <v/>
      </c>
      <c r="T56" s="39">
        <f>IF(OR($H56="",$I56=""),"",IFERROR($I56*$L56+$S56,""))</f>
        <v/>
      </c>
      <c r="U56" s="39">
        <f>IF(OR($H56="",$I56=""),"",IF($O56&lt;&gt;"Contractor",0,IFERROR($T56*IF($M56="",Assumptions!$B$6,$M56),0)))</f>
        <v/>
      </c>
      <c r="V56" s="39">
        <f>IF(OR($H56="",$I56=""),"",IF($O56&lt;&gt;"Contractor",0,IF($N56="Yes",IFERROR(($T56+$U56)*Assumptions!$B$5,0),0)))</f>
        <v/>
      </c>
      <c r="W56" s="39">
        <f>IF(OR($H56="",$I56=""),"",IF($O56&lt;&gt;"Contractor",0,IFERROR($T56+$U56+$V56,"")))</f>
        <v/>
      </c>
      <c r="X56" s="11">
        <f>IF($H56="","",IF($A56="","Check estimate ID",IF($B56="","Check estimate date",IF($C56="","Check customer",IF($D56="","Check job or site",IF($E56="","Check equipment or system",IF($G56="","Check line type",IF($I56="","Check quantity",IF($J56="","Check unit",IF($O56="","Check responsibility",IF($P56="","Check status",IF(OR($I56&lt;0,$K56&lt;0,$L56&lt;0,$M56&lt;0),"Check negative input",IF($O56="Excluded","Excluded from total",IF($O56="Customer","Customer responsibility",IF($N56="","Check taxable choice",IF(AND($K56&gt;0,$F56=""),"Default labor rate used",IF($M56="","Default markup used",IF($M56&gt;Assumptions!$B$7,"Review high markup",""))))))))))))))))))</f>
        <v/>
      </c>
    </row>
    <row r="57">
      <c r="A57" s="28" t="n"/>
      <c r="B57" s="50" t="n"/>
      <c r="C57" s="28" t="n"/>
      <c r="D57" s="28" t="n"/>
      <c r="E57" s="28" t="n"/>
      <c r="F57" s="28" t="n"/>
      <c r="G57" s="30" t="n"/>
      <c r="H57" s="31" t="n"/>
      <c r="I57" s="32" t="n"/>
      <c r="J57" s="30" t="n"/>
      <c r="K57" s="33" t="n"/>
      <c r="L57" s="34" t="n"/>
      <c r="M57" s="51" t="n"/>
      <c r="N57" s="30" t="n"/>
      <c r="O57" s="30" t="n"/>
      <c r="P57" s="30" t="n"/>
      <c r="Q57" s="36">
        <f>IF(OR($H57="",$I57=""),"",IFERROR($I57*$K57,""))</f>
        <v/>
      </c>
      <c r="R57" s="37">
        <f>IF(OR($H57="",$I57=""),"",IF($K57&gt;0,IFERROR(VLOOKUP($F57,Assumptions!$E$4:$F$8,2,FALSE),Assumptions!$B$4),0))</f>
        <v/>
      </c>
      <c r="S57" s="37">
        <f>IF(OR($H57="",$I57=""),"",IFERROR($Q57*$R57,""))</f>
        <v/>
      </c>
      <c r="T57" s="37">
        <f>IF(OR($H57="",$I57=""),"",IFERROR($I57*$L57+$S57,""))</f>
        <v/>
      </c>
      <c r="U57" s="37">
        <f>IF(OR($H57="",$I57=""),"",IF($O57&lt;&gt;"Contractor",0,IFERROR($T57*IF($M57="",Assumptions!$B$6,$M57),0)))</f>
        <v/>
      </c>
      <c r="V57" s="37">
        <f>IF(OR($H57="",$I57=""),"",IF($O57&lt;&gt;"Contractor",0,IF($N57="Yes",IFERROR(($T57+$U57)*Assumptions!$B$5,0),0)))</f>
        <v/>
      </c>
      <c r="W57" s="37">
        <f>IF(OR($H57="",$I57=""),"",IF($O57&lt;&gt;"Contractor",0,IFERROR($T57+$U57+$V57,"")))</f>
        <v/>
      </c>
      <c r="X57" s="7">
        <f>IF($H57="","",IF($A57="","Check estimate ID",IF($B57="","Check estimate date",IF($C57="","Check customer",IF($D57="","Check job or site",IF($E57="","Check equipment or system",IF($G57="","Check line type",IF($I57="","Check quantity",IF($J57="","Check unit",IF($O57="","Check responsibility",IF($P57="","Check status",IF(OR($I57&lt;0,$K57&lt;0,$L57&lt;0,$M57&lt;0),"Check negative input",IF($O57="Excluded","Excluded from total",IF($O57="Customer","Customer responsibility",IF($N57="","Check taxable choice",IF(AND($K57&gt;0,$F57=""),"Default labor rate used",IF($M57="","Default markup used",IF($M57&gt;Assumptions!$B$7,"Review high markup",""))))))))))))))))))</f>
        <v/>
      </c>
    </row>
    <row r="58">
      <c r="A58" s="28" t="n"/>
      <c r="B58" s="50" t="n"/>
      <c r="C58" s="28" t="n"/>
      <c r="D58" s="28" t="n"/>
      <c r="E58" s="28" t="n"/>
      <c r="F58" s="28" t="n"/>
      <c r="G58" s="30" t="n"/>
      <c r="H58" s="31" t="n"/>
      <c r="I58" s="32" t="n"/>
      <c r="J58" s="30" t="n"/>
      <c r="K58" s="33" t="n"/>
      <c r="L58" s="34" t="n"/>
      <c r="M58" s="51" t="n"/>
      <c r="N58" s="30" t="n"/>
      <c r="O58" s="30" t="n"/>
      <c r="P58" s="30" t="n"/>
      <c r="Q58" s="38">
        <f>IF(OR($H58="",$I58=""),"",IFERROR($I58*$K58,""))</f>
        <v/>
      </c>
      <c r="R58" s="39">
        <f>IF(OR($H58="",$I58=""),"",IF($K58&gt;0,IFERROR(VLOOKUP($F58,Assumptions!$E$4:$F$8,2,FALSE),Assumptions!$B$4),0))</f>
        <v/>
      </c>
      <c r="S58" s="39">
        <f>IF(OR($H58="",$I58=""),"",IFERROR($Q58*$R58,""))</f>
        <v/>
      </c>
      <c r="T58" s="39">
        <f>IF(OR($H58="",$I58=""),"",IFERROR($I58*$L58+$S58,""))</f>
        <v/>
      </c>
      <c r="U58" s="39">
        <f>IF(OR($H58="",$I58=""),"",IF($O58&lt;&gt;"Contractor",0,IFERROR($T58*IF($M58="",Assumptions!$B$6,$M58),0)))</f>
        <v/>
      </c>
      <c r="V58" s="39">
        <f>IF(OR($H58="",$I58=""),"",IF($O58&lt;&gt;"Contractor",0,IF($N58="Yes",IFERROR(($T58+$U58)*Assumptions!$B$5,0),0)))</f>
        <v/>
      </c>
      <c r="W58" s="39">
        <f>IF(OR($H58="",$I58=""),"",IF($O58&lt;&gt;"Contractor",0,IFERROR($T58+$U58+$V58,"")))</f>
        <v/>
      </c>
      <c r="X58" s="11">
        <f>IF($H58="","",IF($A58="","Check estimate ID",IF($B58="","Check estimate date",IF($C58="","Check customer",IF($D58="","Check job or site",IF($E58="","Check equipment or system",IF($G58="","Check line type",IF($I58="","Check quantity",IF($J58="","Check unit",IF($O58="","Check responsibility",IF($P58="","Check status",IF(OR($I58&lt;0,$K58&lt;0,$L58&lt;0,$M58&lt;0),"Check negative input",IF($O58="Excluded","Excluded from total",IF($O58="Customer","Customer responsibility",IF($N58="","Check taxable choice",IF(AND($K58&gt;0,$F58=""),"Default labor rate used",IF($M58="","Default markup used",IF($M58&gt;Assumptions!$B$7,"Review high markup",""))))))))))))))))))</f>
        <v/>
      </c>
    </row>
    <row r="59">
      <c r="A59" s="28" t="n"/>
      <c r="B59" s="50" t="n"/>
      <c r="C59" s="28" t="n"/>
      <c r="D59" s="28" t="n"/>
      <c r="E59" s="28" t="n"/>
      <c r="F59" s="28" t="n"/>
      <c r="G59" s="30" t="n"/>
      <c r="H59" s="31" t="n"/>
      <c r="I59" s="32" t="n"/>
      <c r="J59" s="30" t="n"/>
      <c r="K59" s="33" t="n"/>
      <c r="L59" s="34" t="n"/>
      <c r="M59" s="51" t="n"/>
      <c r="N59" s="30" t="n"/>
      <c r="O59" s="30" t="n"/>
      <c r="P59" s="30" t="n"/>
      <c r="Q59" s="36">
        <f>IF(OR($H59="",$I59=""),"",IFERROR($I59*$K59,""))</f>
        <v/>
      </c>
      <c r="R59" s="37">
        <f>IF(OR($H59="",$I59=""),"",IF($K59&gt;0,IFERROR(VLOOKUP($F59,Assumptions!$E$4:$F$8,2,FALSE),Assumptions!$B$4),0))</f>
        <v/>
      </c>
      <c r="S59" s="37">
        <f>IF(OR($H59="",$I59=""),"",IFERROR($Q59*$R59,""))</f>
        <v/>
      </c>
      <c r="T59" s="37">
        <f>IF(OR($H59="",$I59=""),"",IFERROR($I59*$L59+$S59,""))</f>
        <v/>
      </c>
      <c r="U59" s="37">
        <f>IF(OR($H59="",$I59=""),"",IF($O59&lt;&gt;"Contractor",0,IFERROR($T59*IF($M59="",Assumptions!$B$6,$M59),0)))</f>
        <v/>
      </c>
      <c r="V59" s="37">
        <f>IF(OR($H59="",$I59=""),"",IF($O59&lt;&gt;"Contractor",0,IF($N59="Yes",IFERROR(($T59+$U59)*Assumptions!$B$5,0),0)))</f>
        <v/>
      </c>
      <c r="W59" s="37">
        <f>IF(OR($H59="",$I59=""),"",IF($O59&lt;&gt;"Contractor",0,IFERROR($T59+$U59+$V59,"")))</f>
        <v/>
      </c>
      <c r="X59" s="7">
        <f>IF($H59="","",IF($A59="","Check estimate ID",IF($B59="","Check estimate date",IF($C59="","Check customer",IF($D59="","Check job or site",IF($E59="","Check equipment or system",IF($G59="","Check line type",IF($I59="","Check quantity",IF($J59="","Check unit",IF($O59="","Check responsibility",IF($P59="","Check status",IF(OR($I59&lt;0,$K59&lt;0,$L59&lt;0,$M59&lt;0),"Check negative input",IF($O59="Excluded","Excluded from total",IF($O59="Customer","Customer responsibility",IF($N59="","Check taxable choice",IF(AND($K59&gt;0,$F59=""),"Default labor rate used",IF($M59="","Default markup used",IF($M59&gt;Assumptions!$B$7,"Review high markup",""))))))))))))))))))</f>
        <v/>
      </c>
    </row>
    <row r="60">
      <c r="A60" s="28" t="n"/>
      <c r="B60" s="50" t="n"/>
      <c r="C60" s="28" t="n"/>
      <c r="D60" s="28" t="n"/>
      <c r="E60" s="28" t="n"/>
      <c r="F60" s="28" t="n"/>
      <c r="G60" s="30" t="n"/>
      <c r="H60" s="31" t="n"/>
      <c r="I60" s="32" t="n"/>
      <c r="J60" s="30" t="n"/>
      <c r="K60" s="33" t="n"/>
      <c r="L60" s="34" t="n"/>
      <c r="M60" s="51" t="n"/>
      <c r="N60" s="30" t="n"/>
      <c r="O60" s="30" t="n"/>
      <c r="P60" s="30" t="n"/>
      <c r="Q60" s="38">
        <f>IF(OR($H60="",$I60=""),"",IFERROR($I60*$K60,""))</f>
        <v/>
      </c>
      <c r="R60" s="39">
        <f>IF(OR($H60="",$I60=""),"",IF($K60&gt;0,IFERROR(VLOOKUP($F60,Assumptions!$E$4:$F$8,2,FALSE),Assumptions!$B$4),0))</f>
        <v/>
      </c>
      <c r="S60" s="39">
        <f>IF(OR($H60="",$I60=""),"",IFERROR($Q60*$R60,""))</f>
        <v/>
      </c>
      <c r="T60" s="39">
        <f>IF(OR($H60="",$I60=""),"",IFERROR($I60*$L60+$S60,""))</f>
        <v/>
      </c>
      <c r="U60" s="39">
        <f>IF(OR($H60="",$I60=""),"",IF($O60&lt;&gt;"Contractor",0,IFERROR($T60*IF($M60="",Assumptions!$B$6,$M60),0)))</f>
        <v/>
      </c>
      <c r="V60" s="39">
        <f>IF(OR($H60="",$I60=""),"",IF($O60&lt;&gt;"Contractor",0,IF($N60="Yes",IFERROR(($T60+$U60)*Assumptions!$B$5,0),0)))</f>
        <v/>
      </c>
      <c r="W60" s="39">
        <f>IF(OR($H60="",$I60=""),"",IF($O60&lt;&gt;"Contractor",0,IFERROR($T60+$U60+$V60,"")))</f>
        <v/>
      </c>
      <c r="X60" s="11">
        <f>IF($H60="","",IF($A60="","Check estimate ID",IF($B60="","Check estimate date",IF($C60="","Check customer",IF($D60="","Check job or site",IF($E60="","Check equipment or system",IF($G60="","Check line type",IF($I60="","Check quantity",IF($J60="","Check unit",IF($O60="","Check responsibility",IF($P60="","Check status",IF(OR($I60&lt;0,$K60&lt;0,$L60&lt;0,$M60&lt;0),"Check negative input",IF($O60="Excluded","Excluded from total",IF($O60="Customer","Customer responsibility",IF($N60="","Check taxable choice",IF(AND($K60&gt;0,$F60=""),"Default labor rate used",IF($M60="","Default markup used",IF($M60&gt;Assumptions!$B$7,"Review high markup",""))))))))))))))))))</f>
        <v/>
      </c>
    </row>
    <row r="61">
      <c r="A61" s="28" t="n"/>
      <c r="B61" s="50" t="n"/>
      <c r="C61" s="28" t="n"/>
      <c r="D61" s="28" t="n"/>
      <c r="E61" s="28" t="n"/>
      <c r="F61" s="28" t="n"/>
      <c r="G61" s="30" t="n"/>
      <c r="H61" s="31" t="n"/>
      <c r="I61" s="32" t="n"/>
      <c r="J61" s="30" t="n"/>
      <c r="K61" s="33" t="n"/>
      <c r="L61" s="34" t="n"/>
      <c r="M61" s="51" t="n"/>
      <c r="N61" s="30" t="n"/>
      <c r="O61" s="30" t="n"/>
      <c r="P61" s="30" t="n"/>
      <c r="Q61" s="36">
        <f>IF(OR($H61="",$I61=""),"",IFERROR($I61*$K61,""))</f>
        <v/>
      </c>
      <c r="R61" s="37">
        <f>IF(OR($H61="",$I61=""),"",IF($K61&gt;0,IFERROR(VLOOKUP($F61,Assumptions!$E$4:$F$8,2,FALSE),Assumptions!$B$4),0))</f>
        <v/>
      </c>
      <c r="S61" s="37">
        <f>IF(OR($H61="",$I61=""),"",IFERROR($Q61*$R61,""))</f>
        <v/>
      </c>
      <c r="T61" s="37">
        <f>IF(OR($H61="",$I61=""),"",IFERROR($I61*$L61+$S61,""))</f>
        <v/>
      </c>
      <c r="U61" s="37">
        <f>IF(OR($H61="",$I61=""),"",IF($O61&lt;&gt;"Contractor",0,IFERROR($T61*IF($M61="",Assumptions!$B$6,$M61),0)))</f>
        <v/>
      </c>
      <c r="V61" s="37">
        <f>IF(OR($H61="",$I61=""),"",IF($O61&lt;&gt;"Contractor",0,IF($N61="Yes",IFERROR(($T61+$U61)*Assumptions!$B$5,0),0)))</f>
        <v/>
      </c>
      <c r="W61" s="37">
        <f>IF(OR($H61="",$I61=""),"",IF($O61&lt;&gt;"Contractor",0,IFERROR($T61+$U61+$V61,"")))</f>
        <v/>
      </c>
      <c r="X61" s="7">
        <f>IF($H61="","",IF($A61="","Check estimate ID",IF($B61="","Check estimate date",IF($C61="","Check customer",IF($D61="","Check job or site",IF($E61="","Check equipment or system",IF($G61="","Check line type",IF($I61="","Check quantity",IF($J61="","Check unit",IF($O61="","Check responsibility",IF($P61="","Check status",IF(OR($I61&lt;0,$K61&lt;0,$L61&lt;0,$M61&lt;0),"Check negative input",IF($O61="Excluded","Excluded from total",IF($O61="Customer","Customer responsibility",IF($N61="","Check taxable choice",IF(AND($K61&gt;0,$F61=""),"Default labor rate used",IF($M61="","Default markup used",IF($M61&gt;Assumptions!$B$7,"Review high markup",""))))))))))))))))))</f>
        <v/>
      </c>
    </row>
    <row r="62">
      <c r="A62" s="28" t="n"/>
      <c r="B62" s="50" t="n"/>
      <c r="C62" s="28" t="n"/>
      <c r="D62" s="28" t="n"/>
      <c r="E62" s="28" t="n"/>
      <c r="F62" s="28" t="n"/>
      <c r="G62" s="30" t="n"/>
      <c r="H62" s="31" t="n"/>
      <c r="I62" s="32" t="n"/>
      <c r="J62" s="30" t="n"/>
      <c r="K62" s="33" t="n"/>
      <c r="L62" s="34" t="n"/>
      <c r="M62" s="51" t="n"/>
      <c r="N62" s="30" t="n"/>
      <c r="O62" s="30" t="n"/>
      <c r="P62" s="30" t="n"/>
      <c r="Q62" s="38">
        <f>IF(OR($H62="",$I62=""),"",IFERROR($I62*$K62,""))</f>
        <v/>
      </c>
      <c r="R62" s="39">
        <f>IF(OR($H62="",$I62=""),"",IF($K62&gt;0,IFERROR(VLOOKUP($F62,Assumptions!$E$4:$F$8,2,FALSE),Assumptions!$B$4),0))</f>
        <v/>
      </c>
      <c r="S62" s="39">
        <f>IF(OR($H62="",$I62=""),"",IFERROR($Q62*$R62,""))</f>
        <v/>
      </c>
      <c r="T62" s="39">
        <f>IF(OR($H62="",$I62=""),"",IFERROR($I62*$L62+$S62,""))</f>
        <v/>
      </c>
      <c r="U62" s="39">
        <f>IF(OR($H62="",$I62=""),"",IF($O62&lt;&gt;"Contractor",0,IFERROR($T62*IF($M62="",Assumptions!$B$6,$M62),0)))</f>
        <v/>
      </c>
      <c r="V62" s="39">
        <f>IF(OR($H62="",$I62=""),"",IF($O62&lt;&gt;"Contractor",0,IF($N62="Yes",IFERROR(($T62+$U62)*Assumptions!$B$5,0),0)))</f>
        <v/>
      </c>
      <c r="W62" s="39">
        <f>IF(OR($H62="",$I62=""),"",IF($O62&lt;&gt;"Contractor",0,IFERROR($T62+$U62+$V62,"")))</f>
        <v/>
      </c>
      <c r="X62" s="11">
        <f>IF($H62="","",IF($A62="","Check estimate ID",IF($B62="","Check estimate date",IF($C62="","Check customer",IF($D62="","Check job or site",IF($E62="","Check equipment or system",IF($G62="","Check line type",IF($I62="","Check quantity",IF($J62="","Check unit",IF($O62="","Check responsibility",IF($P62="","Check status",IF(OR($I62&lt;0,$K62&lt;0,$L62&lt;0,$M62&lt;0),"Check negative input",IF($O62="Excluded","Excluded from total",IF($O62="Customer","Customer responsibility",IF($N62="","Check taxable choice",IF(AND($K62&gt;0,$F62=""),"Default labor rate used",IF($M62="","Default markup used",IF($M62&gt;Assumptions!$B$7,"Review high markup",""))))))))))))))))))</f>
        <v/>
      </c>
    </row>
    <row r="63">
      <c r="A63" s="28" t="n"/>
      <c r="B63" s="50" t="n"/>
      <c r="C63" s="28" t="n"/>
      <c r="D63" s="28" t="n"/>
      <c r="E63" s="28" t="n"/>
      <c r="F63" s="28" t="n"/>
      <c r="G63" s="30" t="n"/>
      <c r="H63" s="31" t="n"/>
      <c r="I63" s="32" t="n"/>
      <c r="J63" s="30" t="n"/>
      <c r="K63" s="33" t="n"/>
      <c r="L63" s="34" t="n"/>
      <c r="M63" s="51" t="n"/>
      <c r="N63" s="30" t="n"/>
      <c r="O63" s="30" t="n"/>
      <c r="P63" s="30" t="n"/>
      <c r="Q63" s="36">
        <f>IF(OR($H63="",$I63=""),"",IFERROR($I63*$K63,""))</f>
        <v/>
      </c>
      <c r="R63" s="37">
        <f>IF(OR($H63="",$I63=""),"",IF($K63&gt;0,IFERROR(VLOOKUP($F63,Assumptions!$E$4:$F$8,2,FALSE),Assumptions!$B$4),0))</f>
        <v/>
      </c>
      <c r="S63" s="37">
        <f>IF(OR($H63="",$I63=""),"",IFERROR($Q63*$R63,""))</f>
        <v/>
      </c>
      <c r="T63" s="37">
        <f>IF(OR($H63="",$I63=""),"",IFERROR($I63*$L63+$S63,""))</f>
        <v/>
      </c>
      <c r="U63" s="37">
        <f>IF(OR($H63="",$I63=""),"",IF($O63&lt;&gt;"Contractor",0,IFERROR($T63*IF($M63="",Assumptions!$B$6,$M63),0)))</f>
        <v/>
      </c>
      <c r="V63" s="37">
        <f>IF(OR($H63="",$I63=""),"",IF($O63&lt;&gt;"Contractor",0,IF($N63="Yes",IFERROR(($T63+$U63)*Assumptions!$B$5,0),0)))</f>
        <v/>
      </c>
      <c r="W63" s="37">
        <f>IF(OR($H63="",$I63=""),"",IF($O63&lt;&gt;"Contractor",0,IFERROR($T63+$U63+$V63,"")))</f>
        <v/>
      </c>
      <c r="X63" s="7">
        <f>IF($H63="","",IF($A63="","Check estimate ID",IF($B63="","Check estimate date",IF($C63="","Check customer",IF($D63="","Check job or site",IF($E63="","Check equipment or system",IF($G63="","Check line type",IF($I63="","Check quantity",IF($J63="","Check unit",IF($O63="","Check responsibility",IF($P63="","Check status",IF(OR($I63&lt;0,$K63&lt;0,$L63&lt;0,$M63&lt;0),"Check negative input",IF($O63="Excluded","Excluded from total",IF($O63="Customer","Customer responsibility",IF($N63="","Check taxable choice",IF(AND($K63&gt;0,$F63=""),"Default labor rate used",IF($M63="","Default markup used",IF($M63&gt;Assumptions!$B$7,"Review high markup",""))))))))))))))))))</f>
        <v/>
      </c>
    </row>
    <row r="64">
      <c r="A64" s="28" t="n"/>
      <c r="B64" s="50" t="n"/>
      <c r="C64" s="28" t="n"/>
      <c r="D64" s="28" t="n"/>
      <c r="E64" s="28" t="n"/>
      <c r="F64" s="28" t="n"/>
      <c r="G64" s="30" t="n"/>
      <c r="H64" s="31" t="n"/>
      <c r="I64" s="32" t="n"/>
      <c r="J64" s="30" t="n"/>
      <c r="K64" s="33" t="n"/>
      <c r="L64" s="34" t="n"/>
      <c r="M64" s="51" t="n"/>
      <c r="N64" s="30" t="n"/>
      <c r="O64" s="30" t="n"/>
      <c r="P64" s="30" t="n"/>
      <c r="Q64" s="38">
        <f>IF(OR($H64="",$I64=""),"",IFERROR($I64*$K64,""))</f>
        <v/>
      </c>
      <c r="R64" s="39">
        <f>IF(OR($H64="",$I64=""),"",IF($K64&gt;0,IFERROR(VLOOKUP($F64,Assumptions!$E$4:$F$8,2,FALSE),Assumptions!$B$4),0))</f>
        <v/>
      </c>
      <c r="S64" s="39">
        <f>IF(OR($H64="",$I64=""),"",IFERROR($Q64*$R64,""))</f>
        <v/>
      </c>
      <c r="T64" s="39">
        <f>IF(OR($H64="",$I64=""),"",IFERROR($I64*$L64+$S64,""))</f>
        <v/>
      </c>
      <c r="U64" s="39">
        <f>IF(OR($H64="",$I64=""),"",IF($O64&lt;&gt;"Contractor",0,IFERROR($T64*IF($M64="",Assumptions!$B$6,$M64),0)))</f>
        <v/>
      </c>
      <c r="V64" s="39">
        <f>IF(OR($H64="",$I64=""),"",IF($O64&lt;&gt;"Contractor",0,IF($N64="Yes",IFERROR(($T64+$U64)*Assumptions!$B$5,0),0)))</f>
        <v/>
      </c>
      <c r="W64" s="39">
        <f>IF(OR($H64="",$I64=""),"",IF($O64&lt;&gt;"Contractor",0,IFERROR($T64+$U64+$V64,"")))</f>
        <v/>
      </c>
      <c r="X64" s="11">
        <f>IF($H64="","",IF($A64="","Check estimate ID",IF($B64="","Check estimate date",IF($C64="","Check customer",IF($D64="","Check job or site",IF($E64="","Check equipment or system",IF($G64="","Check line type",IF($I64="","Check quantity",IF($J64="","Check unit",IF($O64="","Check responsibility",IF($P64="","Check status",IF(OR($I64&lt;0,$K64&lt;0,$L64&lt;0,$M64&lt;0),"Check negative input",IF($O64="Excluded","Excluded from total",IF($O64="Customer","Customer responsibility",IF($N64="","Check taxable choice",IF(AND($K64&gt;0,$F64=""),"Default labor rate used",IF($M64="","Default markup used",IF($M64&gt;Assumptions!$B$7,"Review high markup",""))))))))))))))))))</f>
        <v/>
      </c>
    </row>
    <row r="65">
      <c r="A65" s="28" t="n"/>
      <c r="B65" s="50" t="n"/>
      <c r="C65" s="28" t="n"/>
      <c r="D65" s="28" t="n"/>
      <c r="E65" s="28" t="n"/>
      <c r="F65" s="28" t="n"/>
      <c r="G65" s="30" t="n"/>
      <c r="H65" s="31" t="n"/>
      <c r="I65" s="32" t="n"/>
      <c r="J65" s="30" t="n"/>
      <c r="K65" s="33" t="n"/>
      <c r="L65" s="34" t="n"/>
      <c r="M65" s="51" t="n"/>
      <c r="N65" s="30" t="n"/>
      <c r="O65" s="30" t="n"/>
      <c r="P65" s="30" t="n"/>
      <c r="Q65" s="36">
        <f>IF(OR($H65="",$I65=""),"",IFERROR($I65*$K65,""))</f>
        <v/>
      </c>
      <c r="R65" s="37">
        <f>IF(OR($H65="",$I65=""),"",IF($K65&gt;0,IFERROR(VLOOKUP($F65,Assumptions!$E$4:$F$8,2,FALSE),Assumptions!$B$4),0))</f>
        <v/>
      </c>
      <c r="S65" s="37">
        <f>IF(OR($H65="",$I65=""),"",IFERROR($Q65*$R65,""))</f>
        <v/>
      </c>
      <c r="T65" s="37">
        <f>IF(OR($H65="",$I65=""),"",IFERROR($I65*$L65+$S65,""))</f>
        <v/>
      </c>
      <c r="U65" s="37">
        <f>IF(OR($H65="",$I65=""),"",IF($O65&lt;&gt;"Contractor",0,IFERROR($T65*IF($M65="",Assumptions!$B$6,$M65),0)))</f>
        <v/>
      </c>
      <c r="V65" s="37">
        <f>IF(OR($H65="",$I65=""),"",IF($O65&lt;&gt;"Contractor",0,IF($N65="Yes",IFERROR(($T65+$U65)*Assumptions!$B$5,0),0)))</f>
        <v/>
      </c>
      <c r="W65" s="37">
        <f>IF(OR($H65="",$I65=""),"",IF($O65&lt;&gt;"Contractor",0,IFERROR($T65+$U65+$V65,"")))</f>
        <v/>
      </c>
      <c r="X65" s="7">
        <f>IF($H65="","",IF($A65="","Check estimate ID",IF($B65="","Check estimate date",IF($C65="","Check customer",IF($D65="","Check job or site",IF($E65="","Check equipment or system",IF($G65="","Check line type",IF($I65="","Check quantity",IF($J65="","Check unit",IF($O65="","Check responsibility",IF($P65="","Check status",IF(OR($I65&lt;0,$K65&lt;0,$L65&lt;0,$M65&lt;0),"Check negative input",IF($O65="Excluded","Excluded from total",IF($O65="Customer","Customer responsibility",IF($N65="","Check taxable choice",IF(AND($K65&gt;0,$F65=""),"Default labor rate used",IF($M65="","Default markup used",IF($M65&gt;Assumptions!$B$7,"Review high markup",""))))))))))))))))))</f>
        <v/>
      </c>
    </row>
    <row r="66">
      <c r="A66" s="28" t="n"/>
      <c r="B66" s="50" t="n"/>
      <c r="C66" s="28" t="n"/>
      <c r="D66" s="28" t="n"/>
      <c r="E66" s="28" t="n"/>
      <c r="F66" s="28" t="n"/>
      <c r="G66" s="30" t="n"/>
      <c r="H66" s="31" t="n"/>
      <c r="I66" s="32" t="n"/>
      <c r="J66" s="30" t="n"/>
      <c r="K66" s="33" t="n"/>
      <c r="L66" s="34" t="n"/>
      <c r="M66" s="51" t="n"/>
      <c r="N66" s="30" t="n"/>
      <c r="O66" s="30" t="n"/>
      <c r="P66" s="30" t="n"/>
      <c r="Q66" s="38">
        <f>IF(OR($H66="",$I66=""),"",IFERROR($I66*$K66,""))</f>
        <v/>
      </c>
      <c r="R66" s="39">
        <f>IF(OR($H66="",$I66=""),"",IF($K66&gt;0,IFERROR(VLOOKUP($F66,Assumptions!$E$4:$F$8,2,FALSE),Assumptions!$B$4),0))</f>
        <v/>
      </c>
      <c r="S66" s="39">
        <f>IF(OR($H66="",$I66=""),"",IFERROR($Q66*$R66,""))</f>
        <v/>
      </c>
      <c r="T66" s="39">
        <f>IF(OR($H66="",$I66=""),"",IFERROR($I66*$L66+$S66,""))</f>
        <v/>
      </c>
      <c r="U66" s="39">
        <f>IF(OR($H66="",$I66=""),"",IF($O66&lt;&gt;"Contractor",0,IFERROR($T66*IF($M66="",Assumptions!$B$6,$M66),0)))</f>
        <v/>
      </c>
      <c r="V66" s="39">
        <f>IF(OR($H66="",$I66=""),"",IF($O66&lt;&gt;"Contractor",0,IF($N66="Yes",IFERROR(($T66+$U66)*Assumptions!$B$5,0),0)))</f>
        <v/>
      </c>
      <c r="W66" s="39">
        <f>IF(OR($H66="",$I66=""),"",IF($O66&lt;&gt;"Contractor",0,IFERROR($T66+$U66+$V66,"")))</f>
        <v/>
      </c>
      <c r="X66" s="11">
        <f>IF($H66="","",IF($A66="","Check estimate ID",IF($B66="","Check estimate date",IF($C66="","Check customer",IF($D66="","Check job or site",IF($E66="","Check equipment or system",IF($G66="","Check line type",IF($I66="","Check quantity",IF($J66="","Check unit",IF($O66="","Check responsibility",IF($P66="","Check status",IF(OR($I66&lt;0,$K66&lt;0,$L66&lt;0,$M66&lt;0),"Check negative input",IF($O66="Excluded","Excluded from total",IF($O66="Customer","Customer responsibility",IF($N66="","Check taxable choice",IF(AND($K66&gt;0,$F66=""),"Default labor rate used",IF($M66="","Default markup used",IF($M66&gt;Assumptions!$B$7,"Review high markup",""))))))))))))))))))</f>
        <v/>
      </c>
    </row>
    <row r="67">
      <c r="A67" s="28" t="n"/>
      <c r="B67" s="50" t="n"/>
      <c r="C67" s="28" t="n"/>
      <c r="D67" s="28" t="n"/>
      <c r="E67" s="28" t="n"/>
      <c r="F67" s="28" t="n"/>
      <c r="G67" s="30" t="n"/>
      <c r="H67" s="31" t="n"/>
      <c r="I67" s="32" t="n"/>
      <c r="J67" s="30" t="n"/>
      <c r="K67" s="33" t="n"/>
      <c r="L67" s="34" t="n"/>
      <c r="M67" s="51" t="n"/>
      <c r="N67" s="30" t="n"/>
      <c r="O67" s="30" t="n"/>
      <c r="P67" s="30" t="n"/>
      <c r="Q67" s="36">
        <f>IF(OR($H67="",$I67=""),"",IFERROR($I67*$K67,""))</f>
        <v/>
      </c>
      <c r="R67" s="37">
        <f>IF(OR($H67="",$I67=""),"",IF($K67&gt;0,IFERROR(VLOOKUP($F67,Assumptions!$E$4:$F$8,2,FALSE),Assumptions!$B$4),0))</f>
        <v/>
      </c>
      <c r="S67" s="37">
        <f>IF(OR($H67="",$I67=""),"",IFERROR($Q67*$R67,""))</f>
        <v/>
      </c>
      <c r="T67" s="37">
        <f>IF(OR($H67="",$I67=""),"",IFERROR($I67*$L67+$S67,""))</f>
        <v/>
      </c>
      <c r="U67" s="37">
        <f>IF(OR($H67="",$I67=""),"",IF($O67&lt;&gt;"Contractor",0,IFERROR($T67*IF($M67="",Assumptions!$B$6,$M67),0)))</f>
        <v/>
      </c>
      <c r="V67" s="37">
        <f>IF(OR($H67="",$I67=""),"",IF($O67&lt;&gt;"Contractor",0,IF($N67="Yes",IFERROR(($T67+$U67)*Assumptions!$B$5,0),0)))</f>
        <v/>
      </c>
      <c r="W67" s="37">
        <f>IF(OR($H67="",$I67=""),"",IF($O67&lt;&gt;"Contractor",0,IFERROR($T67+$U67+$V67,"")))</f>
        <v/>
      </c>
      <c r="X67" s="7">
        <f>IF($H67="","",IF($A67="","Check estimate ID",IF($B67="","Check estimate date",IF($C67="","Check customer",IF($D67="","Check job or site",IF($E67="","Check equipment or system",IF($G67="","Check line type",IF($I67="","Check quantity",IF($J67="","Check unit",IF($O67="","Check responsibility",IF($P67="","Check status",IF(OR($I67&lt;0,$K67&lt;0,$L67&lt;0,$M67&lt;0),"Check negative input",IF($O67="Excluded","Excluded from total",IF($O67="Customer","Customer responsibility",IF($N67="","Check taxable choice",IF(AND($K67&gt;0,$F67=""),"Default labor rate used",IF($M67="","Default markup used",IF($M67&gt;Assumptions!$B$7,"Review high markup",""))))))))))))))))))</f>
        <v/>
      </c>
    </row>
    <row r="68">
      <c r="A68" s="28" t="n"/>
      <c r="B68" s="50" t="n"/>
      <c r="C68" s="28" t="n"/>
      <c r="D68" s="28" t="n"/>
      <c r="E68" s="28" t="n"/>
      <c r="F68" s="28" t="n"/>
      <c r="G68" s="30" t="n"/>
      <c r="H68" s="31" t="n"/>
      <c r="I68" s="32" t="n"/>
      <c r="J68" s="30" t="n"/>
      <c r="K68" s="33" t="n"/>
      <c r="L68" s="34" t="n"/>
      <c r="M68" s="51" t="n"/>
      <c r="N68" s="30" t="n"/>
      <c r="O68" s="30" t="n"/>
      <c r="P68" s="30" t="n"/>
      <c r="Q68" s="38">
        <f>IF(OR($H68="",$I68=""),"",IFERROR($I68*$K68,""))</f>
        <v/>
      </c>
      <c r="R68" s="39">
        <f>IF(OR($H68="",$I68=""),"",IF($K68&gt;0,IFERROR(VLOOKUP($F68,Assumptions!$E$4:$F$8,2,FALSE),Assumptions!$B$4),0))</f>
        <v/>
      </c>
      <c r="S68" s="39">
        <f>IF(OR($H68="",$I68=""),"",IFERROR($Q68*$R68,""))</f>
        <v/>
      </c>
      <c r="T68" s="39">
        <f>IF(OR($H68="",$I68=""),"",IFERROR($I68*$L68+$S68,""))</f>
        <v/>
      </c>
      <c r="U68" s="39">
        <f>IF(OR($H68="",$I68=""),"",IF($O68&lt;&gt;"Contractor",0,IFERROR($T68*IF($M68="",Assumptions!$B$6,$M68),0)))</f>
        <v/>
      </c>
      <c r="V68" s="39">
        <f>IF(OR($H68="",$I68=""),"",IF($O68&lt;&gt;"Contractor",0,IF($N68="Yes",IFERROR(($T68+$U68)*Assumptions!$B$5,0),0)))</f>
        <v/>
      </c>
      <c r="W68" s="39">
        <f>IF(OR($H68="",$I68=""),"",IF($O68&lt;&gt;"Contractor",0,IFERROR($T68+$U68+$V68,"")))</f>
        <v/>
      </c>
      <c r="X68" s="11">
        <f>IF($H68="","",IF($A68="","Check estimate ID",IF($B68="","Check estimate date",IF($C68="","Check customer",IF($D68="","Check job or site",IF($E68="","Check equipment or system",IF($G68="","Check line type",IF($I68="","Check quantity",IF($J68="","Check unit",IF($O68="","Check responsibility",IF($P68="","Check status",IF(OR($I68&lt;0,$K68&lt;0,$L68&lt;0,$M68&lt;0),"Check negative input",IF($O68="Excluded","Excluded from total",IF($O68="Customer","Customer responsibility",IF($N68="","Check taxable choice",IF(AND($K68&gt;0,$F68=""),"Default labor rate used",IF($M68="","Default markup used",IF($M68&gt;Assumptions!$B$7,"Review high markup",""))))))))))))))))))</f>
        <v/>
      </c>
    </row>
    <row r="69">
      <c r="A69" s="28" t="n"/>
      <c r="B69" s="50" t="n"/>
      <c r="C69" s="28" t="n"/>
      <c r="D69" s="28" t="n"/>
      <c r="E69" s="28" t="n"/>
      <c r="F69" s="28" t="n"/>
      <c r="G69" s="30" t="n"/>
      <c r="H69" s="31" t="n"/>
      <c r="I69" s="32" t="n"/>
      <c r="J69" s="30" t="n"/>
      <c r="K69" s="33" t="n"/>
      <c r="L69" s="34" t="n"/>
      <c r="M69" s="51" t="n"/>
      <c r="N69" s="30" t="n"/>
      <c r="O69" s="30" t="n"/>
      <c r="P69" s="30" t="n"/>
      <c r="Q69" s="36">
        <f>IF(OR($H69="",$I69=""),"",IFERROR($I69*$K69,""))</f>
        <v/>
      </c>
      <c r="R69" s="37">
        <f>IF(OR($H69="",$I69=""),"",IF($K69&gt;0,IFERROR(VLOOKUP($F69,Assumptions!$E$4:$F$8,2,FALSE),Assumptions!$B$4),0))</f>
        <v/>
      </c>
      <c r="S69" s="37">
        <f>IF(OR($H69="",$I69=""),"",IFERROR($Q69*$R69,""))</f>
        <v/>
      </c>
      <c r="T69" s="37">
        <f>IF(OR($H69="",$I69=""),"",IFERROR($I69*$L69+$S69,""))</f>
        <v/>
      </c>
      <c r="U69" s="37">
        <f>IF(OR($H69="",$I69=""),"",IF($O69&lt;&gt;"Contractor",0,IFERROR($T69*IF($M69="",Assumptions!$B$6,$M69),0)))</f>
        <v/>
      </c>
      <c r="V69" s="37">
        <f>IF(OR($H69="",$I69=""),"",IF($O69&lt;&gt;"Contractor",0,IF($N69="Yes",IFERROR(($T69+$U69)*Assumptions!$B$5,0),0)))</f>
        <v/>
      </c>
      <c r="W69" s="37">
        <f>IF(OR($H69="",$I69=""),"",IF($O69&lt;&gt;"Contractor",0,IFERROR($T69+$U69+$V69,"")))</f>
        <v/>
      </c>
      <c r="X69" s="7">
        <f>IF($H69="","",IF($A69="","Check estimate ID",IF($B69="","Check estimate date",IF($C69="","Check customer",IF($D69="","Check job or site",IF($E69="","Check equipment or system",IF($G69="","Check line type",IF($I69="","Check quantity",IF($J69="","Check unit",IF($O69="","Check responsibility",IF($P69="","Check status",IF(OR($I69&lt;0,$K69&lt;0,$L69&lt;0,$M69&lt;0),"Check negative input",IF($O69="Excluded","Excluded from total",IF($O69="Customer","Customer responsibility",IF($N69="","Check taxable choice",IF(AND($K69&gt;0,$F69=""),"Default labor rate used",IF($M69="","Default markup used",IF($M69&gt;Assumptions!$B$7,"Review high markup",""))))))))))))))))))</f>
        <v/>
      </c>
    </row>
    <row r="70">
      <c r="A70" s="28" t="n"/>
      <c r="B70" s="50" t="n"/>
      <c r="C70" s="28" t="n"/>
      <c r="D70" s="28" t="n"/>
      <c r="E70" s="28" t="n"/>
      <c r="F70" s="28" t="n"/>
      <c r="G70" s="30" t="n"/>
      <c r="H70" s="31" t="n"/>
      <c r="I70" s="32" t="n"/>
      <c r="J70" s="30" t="n"/>
      <c r="K70" s="33" t="n"/>
      <c r="L70" s="34" t="n"/>
      <c r="M70" s="51" t="n"/>
      <c r="N70" s="30" t="n"/>
      <c r="O70" s="30" t="n"/>
      <c r="P70" s="30" t="n"/>
      <c r="Q70" s="38">
        <f>IF(OR($H70="",$I70=""),"",IFERROR($I70*$K70,""))</f>
        <v/>
      </c>
      <c r="R70" s="39">
        <f>IF(OR($H70="",$I70=""),"",IF($K70&gt;0,IFERROR(VLOOKUP($F70,Assumptions!$E$4:$F$8,2,FALSE),Assumptions!$B$4),0))</f>
        <v/>
      </c>
      <c r="S70" s="39">
        <f>IF(OR($H70="",$I70=""),"",IFERROR($Q70*$R70,""))</f>
        <v/>
      </c>
      <c r="T70" s="39">
        <f>IF(OR($H70="",$I70=""),"",IFERROR($I70*$L70+$S70,""))</f>
        <v/>
      </c>
      <c r="U70" s="39">
        <f>IF(OR($H70="",$I70=""),"",IF($O70&lt;&gt;"Contractor",0,IFERROR($T70*IF($M70="",Assumptions!$B$6,$M70),0)))</f>
        <v/>
      </c>
      <c r="V70" s="39">
        <f>IF(OR($H70="",$I70=""),"",IF($O70&lt;&gt;"Contractor",0,IF($N70="Yes",IFERROR(($T70+$U70)*Assumptions!$B$5,0),0)))</f>
        <v/>
      </c>
      <c r="W70" s="39">
        <f>IF(OR($H70="",$I70=""),"",IF($O70&lt;&gt;"Contractor",0,IFERROR($T70+$U70+$V70,"")))</f>
        <v/>
      </c>
      <c r="X70" s="11">
        <f>IF($H70="","",IF($A70="","Check estimate ID",IF($B70="","Check estimate date",IF($C70="","Check customer",IF($D70="","Check job or site",IF($E70="","Check equipment or system",IF($G70="","Check line type",IF($I70="","Check quantity",IF($J70="","Check unit",IF($O70="","Check responsibility",IF($P70="","Check status",IF(OR($I70&lt;0,$K70&lt;0,$L70&lt;0,$M70&lt;0),"Check negative input",IF($O70="Excluded","Excluded from total",IF($O70="Customer","Customer responsibility",IF($N70="","Check taxable choice",IF(AND($K70&gt;0,$F70=""),"Default labor rate used",IF($M70="","Default markup used",IF($M70&gt;Assumptions!$B$7,"Review high markup",""))))))))))))))))))</f>
        <v/>
      </c>
    </row>
    <row r="71">
      <c r="A71" s="28" t="n"/>
      <c r="B71" s="50" t="n"/>
      <c r="C71" s="28" t="n"/>
      <c r="D71" s="28" t="n"/>
      <c r="E71" s="28" t="n"/>
      <c r="F71" s="28" t="n"/>
      <c r="G71" s="30" t="n"/>
      <c r="H71" s="31" t="n"/>
      <c r="I71" s="32" t="n"/>
      <c r="J71" s="30" t="n"/>
      <c r="K71" s="33" t="n"/>
      <c r="L71" s="34" t="n"/>
      <c r="M71" s="51" t="n"/>
      <c r="N71" s="30" t="n"/>
      <c r="O71" s="30" t="n"/>
      <c r="P71" s="30" t="n"/>
      <c r="Q71" s="36">
        <f>IF(OR($H71="",$I71=""),"",IFERROR($I71*$K71,""))</f>
        <v/>
      </c>
      <c r="R71" s="37">
        <f>IF(OR($H71="",$I71=""),"",IF($K71&gt;0,IFERROR(VLOOKUP($F71,Assumptions!$E$4:$F$8,2,FALSE),Assumptions!$B$4),0))</f>
        <v/>
      </c>
      <c r="S71" s="37">
        <f>IF(OR($H71="",$I71=""),"",IFERROR($Q71*$R71,""))</f>
        <v/>
      </c>
      <c r="T71" s="37">
        <f>IF(OR($H71="",$I71=""),"",IFERROR($I71*$L71+$S71,""))</f>
        <v/>
      </c>
      <c r="U71" s="37">
        <f>IF(OR($H71="",$I71=""),"",IF($O71&lt;&gt;"Contractor",0,IFERROR($T71*IF($M71="",Assumptions!$B$6,$M71),0)))</f>
        <v/>
      </c>
      <c r="V71" s="37">
        <f>IF(OR($H71="",$I71=""),"",IF($O71&lt;&gt;"Contractor",0,IF($N71="Yes",IFERROR(($T71+$U71)*Assumptions!$B$5,0),0)))</f>
        <v/>
      </c>
      <c r="W71" s="37">
        <f>IF(OR($H71="",$I71=""),"",IF($O71&lt;&gt;"Contractor",0,IFERROR($T71+$U71+$V71,"")))</f>
        <v/>
      </c>
      <c r="X71" s="7">
        <f>IF($H71="","",IF($A71="","Check estimate ID",IF($B71="","Check estimate date",IF($C71="","Check customer",IF($D71="","Check job or site",IF($E71="","Check equipment or system",IF($G71="","Check line type",IF($I71="","Check quantity",IF($J71="","Check unit",IF($O71="","Check responsibility",IF($P71="","Check status",IF(OR($I71&lt;0,$K71&lt;0,$L71&lt;0,$M71&lt;0),"Check negative input",IF($O71="Excluded","Excluded from total",IF($O71="Customer","Customer responsibility",IF($N71="","Check taxable choice",IF(AND($K71&gt;0,$F71=""),"Default labor rate used",IF($M71="","Default markup used",IF($M71&gt;Assumptions!$B$7,"Review high markup",""))))))))))))))))))</f>
        <v/>
      </c>
    </row>
    <row r="72">
      <c r="A72" s="28" t="n"/>
      <c r="B72" s="50" t="n"/>
      <c r="C72" s="28" t="n"/>
      <c r="D72" s="28" t="n"/>
      <c r="E72" s="28" t="n"/>
      <c r="F72" s="28" t="n"/>
      <c r="G72" s="30" t="n"/>
      <c r="H72" s="31" t="n"/>
      <c r="I72" s="32" t="n"/>
      <c r="J72" s="30" t="n"/>
      <c r="K72" s="33" t="n"/>
      <c r="L72" s="34" t="n"/>
      <c r="M72" s="51" t="n"/>
      <c r="N72" s="30" t="n"/>
      <c r="O72" s="30" t="n"/>
      <c r="P72" s="30" t="n"/>
      <c r="Q72" s="38">
        <f>IF(OR($H72="",$I72=""),"",IFERROR($I72*$K72,""))</f>
        <v/>
      </c>
      <c r="R72" s="39">
        <f>IF(OR($H72="",$I72=""),"",IF($K72&gt;0,IFERROR(VLOOKUP($F72,Assumptions!$E$4:$F$8,2,FALSE),Assumptions!$B$4),0))</f>
        <v/>
      </c>
      <c r="S72" s="39">
        <f>IF(OR($H72="",$I72=""),"",IFERROR($Q72*$R72,""))</f>
        <v/>
      </c>
      <c r="T72" s="39">
        <f>IF(OR($H72="",$I72=""),"",IFERROR($I72*$L72+$S72,""))</f>
        <v/>
      </c>
      <c r="U72" s="39">
        <f>IF(OR($H72="",$I72=""),"",IF($O72&lt;&gt;"Contractor",0,IFERROR($T72*IF($M72="",Assumptions!$B$6,$M72),0)))</f>
        <v/>
      </c>
      <c r="V72" s="39">
        <f>IF(OR($H72="",$I72=""),"",IF($O72&lt;&gt;"Contractor",0,IF($N72="Yes",IFERROR(($T72+$U72)*Assumptions!$B$5,0),0)))</f>
        <v/>
      </c>
      <c r="W72" s="39">
        <f>IF(OR($H72="",$I72=""),"",IF($O72&lt;&gt;"Contractor",0,IFERROR($T72+$U72+$V72,"")))</f>
        <v/>
      </c>
      <c r="X72" s="11">
        <f>IF($H72="","",IF($A72="","Check estimate ID",IF($B72="","Check estimate date",IF($C72="","Check customer",IF($D72="","Check job or site",IF($E72="","Check equipment or system",IF($G72="","Check line type",IF($I72="","Check quantity",IF($J72="","Check unit",IF($O72="","Check responsibility",IF($P72="","Check status",IF(OR($I72&lt;0,$K72&lt;0,$L72&lt;0,$M72&lt;0),"Check negative input",IF($O72="Excluded","Excluded from total",IF($O72="Customer","Customer responsibility",IF($N72="","Check taxable choice",IF(AND($K72&gt;0,$F72=""),"Default labor rate used",IF($M72="","Default markup used",IF($M72&gt;Assumptions!$B$7,"Review high markup",""))))))))))))))))))</f>
        <v/>
      </c>
    </row>
    <row r="73">
      <c r="A73" s="28" t="n"/>
      <c r="B73" s="50" t="n"/>
      <c r="C73" s="28" t="n"/>
      <c r="D73" s="28" t="n"/>
      <c r="E73" s="28" t="n"/>
      <c r="F73" s="28" t="n"/>
      <c r="G73" s="30" t="n"/>
      <c r="H73" s="31" t="n"/>
      <c r="I73" s="32" t="n"/>
      <c r="J73" s="30" t="n"/>
      <c r="K73" s="33" t="n"/>
      <c r="L73" s="34" t="n"/>
      <c r="M73" s="51" t="n"/>
      <c r="N73" s="30" t="n"/>
      <c r="O73" s="30" t="n"/>
      <c r="P73" s="30" t="n"/>
      <c r="Q73" s="36">
        <f>IF(OR($H73="",$I73=""),"",IFERROR($I73*$K73,""))</f>
        <v/>
      </c>
      <c r="R73" s="37">
        <f>IF(OR($H73="",$I73=""),"",IF($K73&gt;0,IFERROR(VLOOKUP($F73,Assumptions!$E$4:$F$8,2,FALSE),Assumptions!$B$4),0))</f>
        <v/>
      </c>
      <c r="S73" s="37">
        <f>IF(OR($H73="",$I73=""),"",IFERROR($Q73*$R73,""))</f>
        <v/>
      </c>
      <c r="T73" s="37">
        <f>IF(OR($H73="",$I73=""),"",IFERROR($I73*$L73+$S73,""))</f>
        <v/>
      </c>
      <c r="U73" s="37">
        <f>IF(OR($H73="",$I73=""),"",IF($O73&lt;&gt;"Contractor",0,IFERROR($T73*IF($M73="",Assumptions!$B$6,$M73),0)))</f>
        <v/>
      </c>
      <c r="V73" s="37">
        <f>IF(OR($H73="",$I73=""),"",IF($O73&lt;&gt;"Contractor",0,IF($N73="Yes",IFERROR(($T73+$U73)*Assumptions!$B$5,0),0)))</f>
        <v/>
      </c>
      <c r="W73" s="37">
        <f>IF(OR($H73="",$I73=""),"",IF($O73&lt;&gt;"Contractor",0,IFERROR($T73+$U73+$V73,"")))</f>
        <v/>
      </c>
      <c r="X73" s="7">
        <f>IF($H73="","",IF($A73="","Check estimate ID",IF($B73="","Check estimate date",IF($C73="","Check customer",IF($D73="","Check job or site",IF($E73="","Check equipment or system",IF($G73="","Check line type",IF($I73="","Check quantity",IF($J73="","Check unit",IF($O73="","Check responsibility",IF($P73="","Check status",IF(OR($I73&lt;0,$K73&lt;0,$L73&lt;0,$M73&lt;0),"Check negative input",IF($O73="Excluded","Excluded from total",IF($O73="Customer","Customer responsibility",IF($N73="","Check taxable choice",IF(AND($K73&gt;0,$F73=""),"Default labor rate used",IF($M73="","Default markup used",IF($M73&gt;Assumptions!$B$7,"Review high markup",""))))))))))))))))))</f>
        <v/>
      </c>
    </row>
    <row r="74">
      <c r="A74" s="28" t="n"/>
      <c r="B74" s="50" t="n"/>
      <c r="C74" s="28" t="n"/>
      <c r="D74" s="28" t="n"/>
      <c r="E74" s="28" t="n"/>
      <c r="F74" s="28" t="n"/>
      <c r="G74" s="30" t="n"/>
      <c r="H74" s="31" t="n"/>
      <c r="I74" s="32" t="n"/>
      <c r="J74" s="30" t="n"/>
      <c r="K74" s="33" t="n"/>
      <c r="L74" s="34" t="n"/>
      <c r="M74" s="51" t="n"/>
      <c r="N74" s="30" t="n"/>
      <c r="O74" s="30" t="n"/>
      <c r="P74" s="30" t="n"/>
      <c r="Q74" s="38">
        <f>IF(OR($H74="",$I74=""),"",IFERROR($I74*$K74,""))</f>
        <v/>
      </c>
      <c r="R74" s="39">
        <f>IF(OR($H74="",$I74=""),"",IF($K74&gt;0,IFERROR(VLOOKUP($F74,Assumptions!$E$4:$F$8,2,FALSE),Assumptions!$B$4),0))</f>
        <v/>
      </c>
      <c r="S74" s="39">
        <f>IF(OR($H74="",$I74=""),"",IFERROR($Q74*$R74,""))</f>
        <v/>
      </c>
      <c r="T74" s="39">
        <f>IF(OR($H74="",$I74=""),"",IFERROR($I74*$L74+$S74,""))</f>
        <v/>
      </c>
      <c r="U74" s="39">
        <f>IF(OR($H74="",$I74=""),"",IF($O74&lt;&gt;"Contractor",0,IFERROR($T74*IF($M74="",Assumptions!$B$6,$M74),0)))</f>
        <v/>
      </c>
      <c r="V74" s="39">
        <f>IF(OR($H74="",$I74=""),"",IF($O74&lt;&gt;"Contractor",0,IF($N74="Yes",IFERROR(($T74+$U74)*Assumptions!$B$5,0),0)))</f>
        <v/>
      </c>
      <c r="W74" s="39">
        <f>IF(OR($H74="",$I74=""),"",IF($O74&lt;&gt;"Contractor",0,IFERROR($T74+$U74+$V74,"")))</f>
        <v/>
      </c>
      <c r="X74" s="11">
        <f>IF($H74="","",IF($A74="","Check estimate ID",IF($B74="","Check estimate date",IF($C74="","Check customer",IF($D74="","Check job or site",IF($E74="","Check equipment or system",IF($G74="","Check line type",IF($I74="","Check quantity",IF($J74="","Check unit",IF($O74="","Check responsibility",IF($P74="","Check status",IF(OR($I74&lt;0,$K74&lt;0,$L74&lt;0,$M74&lt;0),"Check negative input",IF($O74="Excluded","Excluded from total",IF($O74="Customer","Customer responsibility",IF($N74="","Check taxable choice",IF(AND($K74&gt;0,$F74=""),"Default labor rate used",IF($M74="","Default markup used",IF($M74&gt;Assumptions!$B$7,"Review high markup",""))))))))))))))))))</f>
        <v/>
      </c>
    </row>
    <row r="75">
      <c r="A75" s="28" t="n"/>
      <c r="B75" s="50" t="n"/>
      <c r="C75" s="28" t="n"/>
      <c r="D75" s="28" t="n"/>
      <c r="E75" s="28" t="n"/>
      <c r="F75" s="28" t="n"/>
      <c r="G75" s="30" t="n"/>
      <c r="H75" s="31" t="n"/>
      <c r="I75" s="32" t="n"/>
      <c r="J75" s="30" t="n"/>
      <c r="K75" s="33" t="n"/>
      <c r="L75" s="34" t="n"/>
      <c r="M75" s="51" t="n"/>
      <c r="N75" s="30" t="n"/>
      <c r="O75" s="30" t="n"/>
      <c r="P75" s="30" t="n"/>
      <c r="Q75" s="36">
        <f>IF(OR($H75="",$I75=""),"",IFERROR($I75*$K75,""))</f>
        <v/>
      </c>
      <c r="R75" s="37">
        <f>IF(OR($H75="",$I75=""),"",IF($K75&gt;0,IFERROR(VLOOKUP($F75,Assumptions!$E$4:$F$8,2,FALSE),Assumptions!$B$4),0))</f>
        <v/>
      </c>
      <c r="S75" s="37">
        <f>IF(OR($H75="",$I75=""),"",IFERROR($Q75*$R75,""))</f>
        <v/>
      </c>
      <c r="T75" s="37">
        <f>IF(OR($H75="",$I75=""),"",IFERROR($I75*$L75+$S75,""))</f>
        <v/>
      </c>
      <c r="U75" s="37">
        <f>IF(OR($H75="",$I75=""),"",IF($O75&lt;&gt;"Contractor",0,IFERROR($T75*IF($M75="",Assumptions!$B$6,$M75),0)))</f>
        <v/>
      </c>
      <c r="V75" s="37">
        <f>IF(OR($H75="",$I75=""),"",IF($O75&lt;&gt;"Contractor",0,IF($N75="Yes",IFERROR(($T75+$U75)*Assumptions!$B$5,0),0)))</f>
        <v/>
      </c>
      <c r="W75" s="37">
        <f>IF(OR($H75="",$I75=""),"",IF($O75&lt;&gt;"Contractor",0,IFERROR($T75+$U75+$V75,"")))</f>
        <v/>
      </c>
      <c r="X75" s="7">
        <f>IF($H75="","",IF($A75="","Check estimate ID",IF($B75="","Check estimate date",IF($C75="","Check customer",IF($D75="","Check job or site",IF($E75="","Check equipment or system",IF($G75="","Check line type",IF($I75="","Check quantity",IF($J75="","Check unit",IF($O75="","Check responsibility",IF($P75="","Check status",IF(OR($I75&lt;0,$K75&lt;0,$L75&lt;0,$M75&lt;0),"Check negative input",IF($O75="Excluded","Excluded from total",IF($O75="Customer","Customer responsibility",IF($N75="","Check taxable choice",IF(AND($K75&gt;0,$F75=""),"Default labor rate used",IF($M75="","Default markup used",IF($M75&gt;Assumptions!$B$7,"Review high markup",""))))))))))))))))))</f>
        <v/>
      </c>
    </row>
    <row r="76">
      <c r="A76" s="28" t="n"/>
      <c r="B76" s="50" t="n"/>
      <c r="C76" s="28" t="n"/>
      <c r="D76" s="28" t="n"/>
      <c r="E76" s="28" t="n"/>
      <c r="F76" s="28" t="n"/>
      <c r="G76" s="30" t="n"/>
      <c r="H76" s="31" t="n"/>
      <c r="I76" s="32" t="n"/>
      <c r="J76" s="30" t="n"/>
      <c r="K76" s="33" t="n"/>
      <c r="L76" s="34" t="n"/>
      <c r="M76" s="51" t="n"/>
      <c r="N76" s="30" t="n"/>
      <c r="O76" s="30" t="n"/>
      <c r="P76" s="30" t="n"/>
      <c r="Q76" s="38">
        <f>IF(OR($H76="",$I76=""),"",IFERROR($I76*$K76,""))</f>
        <v/>
      </c>
      <c r="R76" s="39">
        <f>IF(OR($H76="",$I76=""),"",IF($K76&gt;0,IFERROR(VLOOKUP($F76,Assumptions!$E$4:$F$8,2,FALSE),Assumptions!$B$4),0))</f>
        <v/>
      </c>
      <c r="S76" s="39">
        <f>IF(OR($H76="",$I76=""),"",IFERROR($Q76*$R76,""))</f>
        <v/>
      </c>
      <c r="T76" s="39">
        <f>IF(OR($H76="",$I76=""),"",IFERROR($I76*$L76+$S76,""))</f>
        <v/>
      </c>
      <c r="U76" s="39">
        <f>IF(OR($H76="",$I76=""),"",IF($O76&lt;&gt;"Contractor",0,IFERROR($T76*IF($M76="",Assumptions!$B$6,$M76),0)))</f>
        <v/>
      </c>
      <c r="V76" s="39">
        <f>IF(OR($H76="",$I76=""),"",IF($O76&lt;&gt;"Contractor",0,IF($N76="Yes",IFERROR(($T76+$U76)*Assumptions!$B$5,0),0)))</f>
        <v/>
      </c>
      <c r="W76" s="39">
        <f>IF(OR($H76="",$I76=""),"",IF($O76&lt;&gt;"Contractor",0,IFERROR($T76+$U76+$V76,"")))</f>
        <v/>
      </c>
      <c r="X76" s="11">
        <f>IF($H76="","",IF($A76="","Check estimate ID",IF($B76="","Check estimate date",IF($C76="","Check customer",IF($D76="","Check job or site",IF($E76="","Check equipment or system",IF($G76="","Check line type",IF($I76="","Check quantity",IF($J76="","Check unit",IF($O76="","Check responsibility",IF($P76="","Check status",IF(OR($I76&lt;0,$K76&lt;0,$L76&lt;0,$M76&lt;0),"Check negative input",IF($O76="Excluded","Excluded from total",IF($O76="Customer","Customer responsibility",IF($N76="","Check taxable choice",IF(AND($K76&gt;0,$F76=""),"Default labor rate used",IF($M76="","Default markup used",IF($M76&gt;Assumptions!$B$7,"Review high markup",""))))))))))))))))))</f>
        <v/>
      </c>
    </row>
    <row r="77">
      <c r="A77" s="28" t="n"/>
      <c r="B77" s="50" t="n"/>
      <c r="C77" s="28" t="n"/>
      <c r="D77" s="28" t="n"/>
      <c r="E77" s="28" t="n"/>
      <c r="F77" s="28" t="n"/>
      <c r="G77" s="30" t="n"/>
      <c r="H77" s="31" t="n"/>
      <c r="I77" s="32" t="n"/>
      <c r="J77" s="30" t="n"/>
      <c r="K77" s="33" t="n"/>
      <c r="L77" s="34" t="n"/>
      <c r="M77" s="51" t="n"/>
      <c r="N77" s="30" t="n"/>
      <c r="O77" s="30" t="n"/>
      <c r="P77" s="30" t="n"/>
      <c r="Q77" s="36">
        <f>IF(OR($H77="",$I77=""),"",IFERROR($I77*$K77,""))</f>
        <v/>
      </c>
      <c r="R77" s="37">
        <f>IF(OR($H77="",$I77=""),"",IF($K77&gt;0,IFERROR(VLOOKUP($F77,Assumptions!$E$4:$F$8,2,FALSE),Assumptions!$B$4),0))</f>
        <v/>
      </c>
      <c r="S77" s="37">
        <f>IF(OR($H77="",$I77=""),"",IFERROR($Q77*$R77,""))</f>
        <v/>
      </c>
      <c r="T77" s="37">
        <f>IF(OR($H77="",$I77=""),"",IFERROR($I77*$L77+$S77,""))</f>
        <v/>
      </c>
      <c r="U77" s="37">
        <f>IF(OR($H77="",$I77=""),"",IF($O77&lt;&gt;"Contractor",0,IFERROR($T77*IF($M77="",Assumptions!$B$6,$M77),0)))</f>
        <v/>
      </c>
      <c r="V77" s="37">
        <f>IF(OR($H77="",$I77=""),"",IF($O77&lt;&gt;"Contractor",0,IF($N77="Yes",IFERROR(($T77+$U77)*Assumptions!$B$5,0),0)))</f>
        <v/>
      </c>
      <c r="W77" s="37">
        <f>IF(OR($H77="",$I77=""),"",IF($O77&lt;&gt;"Contractor",0,IFERROR($T77+$U77+$V77,"")))</f>
        <v/>
      </c>
      <c r="X77" s="7">
        <f>IF($H77="","",IF($A77="","Check estimate ID",IF($B77="","Check estimate date",IF($C77="","Check customer",IF($D77="","Check job or site",IF($E77="","Check equipment or system",IF($G77="","Check line type",IF($I77="","Check quantity",IF($J77="","Check unit",IF($O77="","Check responsibility",IF($P77="","Check status",IF(OR($I77&lt;0,$K77&lt;0,$L77&lt;0,$M77&lt;0),"Check negative input",IF($O77="Excluded","Excluded from total",IF($O77="Customer","Customer responsibility",IF($N77="","Check taxable choice",IF(AND($K77&gt;0,$F77=""),"Default labor rate used",IF($M77="","Default markup used",IF($M77&gt;Assumptions!$B$7,"Review high markup",""))))))))))))))))))</f>
        <v/>
      </c>
    </row>
    <row r="78">
      <c r="A78" s="28" t="n"/>
      <c r="B78" s="50" t="n"/>
      <c r="C78" s="28" t="n"/>
      <c r="D78" s="28" t="n"/>
      <c r="E78" s="28" t="n"/>
      <c r="F78" s="28" t="n"/>
      <c r="G78" s="30" t="n"/>
      <c r="H78" s="31" t="n"/>
      <c r="I78" s="32" t="n"/>
      <c r="J78" s="30" t="n"/>
      <c r="K78" s="33" t="n"/>
      <c r="L78" s="34" t="n"/>
      <c r="M78" s="51" t="n"/>
      <c r="N78" s="30" t="n"/>
      <c r="O78" s="30" t="n"/>
      <c r="P78" s="30" t="n"/>
      <c r="Q78" s="38">
        <f>IF(OR($H78="",$I78=""),"",IFERROR($I78*$K78,""))</f>
        <v/>
      </c>
      <c r="R78" s="39">
        <f>IF(OR($H78="",$I78=""),"",IF($K78&gt;0,IFERROR(VLOOKUP($F78,Assumptions!$E$4:$F$8,2,FALSE),Assumptions!$B$4),0))</f>
        <v/>
      </c>
      <c r="S78" s="39">
        <f>IF(OR($H78="",$I78=""),"",IFERROR($Q78*$R78,""))</f>
        <v/>
      </c>
      <c r="T78" s="39">
        <f>IF(OR($H78="",$I78=""),"",IFERROR($I78*$L78+$S78,""))</f>
        <v/>
      </c>
      <c r="U78" s="39">
        <f>IF(OR($H78="",$I78=""),"",IF($O78&lt;&gt;"Contractor",0,IFERROR($T78*IF($M78="",Assumptions!$B$6,$M78),0)))</f>
        <v/>
      </c>
      <c r="V78" s="39">
        <f>IF(OR($H78="",$I78=""),"",IF($O78&lt;&gt;"Contractor",0,IF($N78="Yes",IFERROR(($T78+$U78)*Assumptions!$B$5,0),0)))</f>
        <v/>
      </c>
      <c r="W78" s="39">
        <f>IF(OR($H78="",$I78=""),"",IF($O78&lt;&gt;"Contractor",0,IFERROR($T78+$U78+$V78,"")))</f>
        <v/>
      </c>
      <c r="X78" s="11">
        <f>IF($H78="","",IF($A78="","Check estimate ID",IF($B78="","Check estimate date",IF($C78="","Check customer",IF($D78="","Check job or site",IF($E78="","Check equipment or system",IF($G78="","Check line type",IF($I78="","Check quantity",IF($J78="","Check unit",IF($O78="","Check responsibility",IF($P78="","Check status",IF(OR($I78&lt;0,$K78&lt;0,$L78&lt;0,$M78&lt;0),"Check negative input",IF($O78="Excluded","Excluded from total",IF($O78="Customer","Customer responsibility",IF($N78="","Check taxable choice",IF(AND($K78&gt;0,$F78=""),"Default labor rate used",IF($M78="","Default markup used",IF($M78&gt;Assumptions!$B$7,"Review high markup",""))))))))))))))))))</f>
        <v/>
      </c>
    </row>
    <row r="79">
      <c r="A79" s="28" t="n"/>
      <c r="B79" s="50" t="n"/>
      <c r="C79" s="28" t="n"/>
      <c r="D79" s="28" t="n"/>
      <c r="E79" s="28" t="n"/>
      <c r="F79" s="28" t="n"/>
      <c r="G79" s="30" t="n"/>
      <c r="H79" s="31" t="n"/>
      <c r="I79" s="32" t="n"/>
      <c r="J79" s="30" t="n"/>
      <c r="K79" s="33" t="n"/>
      <c r="L79" s="34" t="n"/>
      <c r="M79" s="51" t="n"/>
      <c r="N79" s="30" t="n"/>
      <c r="O79" s="30" t="n"/>
      <c r="P79" s="30" t="n"/>
      <c r="Q79" s="36">
        <f>IF(OR($H79="",$I79=""),"",IFERROR($I79*$K79,""))</f>
        <v/>
      </c>
      <c r="R79" s="37">
        <f>IF(OR($H79="",$I79=""),"",IF($K79&gt;0,IFERROR(VLOOKUP($F79,Assumptions!$E$4:$F$8,2,FALSE),Assumptions!$B$4),0))</f>
        <v/>
      </c>
      <c r="S79" s="37">
        <f>IF(OR($H79="",$I79=""),"",IFERROR($Q79*$R79,""))</f>
        <v/>
      </c>
      <c r="T79" s="37">
        <f>IF(OR($H79="",$I79=""),"",IFERROR($I79*$L79+$S79,""))</f>
        <v/>
      </c>
      <c r="U79" s="37">
        <f>IF(OR($H79="",$I79=""),"",IF($O79&lt;&gt;"Contractor",0,IFERROR($T79*IF($M79="",Assumptions!$B$6,$M79),0)))</f>
        <v/>
      </c>
      <c r="V79" s="37">
        <f>IF(OR($H79="",$I79=""),"",IF($O79&lt;&gt;"Contractor",0,IF($N79="Yes",IFERROR(($T79+$U79)*Assumptions!$B$5,0),0)))</f>
        <v/>
      </c>
      <c r="W79" s="37">
        <f>IF(OR($H79="",$I79=""),"",IF($O79&lt;&gt;"Contractor",0,IFERROR($T79+$U79+$V79,"")))</f>
        <v/>
      </c>
      <c r="X79" s="7">
        <f>IF($H79="","",IF($A79="","Check estimate ID",IF($B79="","Check estimate date",IF($C79="","Check customer",IF($D79="","Check job or site",IF($E79="","Check equipment or system",IF($G79="","Check line type",IF($I79="","Check quantity",IF($J79="","Check unit",IF($O79="","Check responsibility",IF($P79="","Check status",IF(OR($I79&lt;0,$K79&lt;0,$L79&lt;0,$M79&lt;0),"Check negative input",IF($O79="Excluded","Excluded from total",IF($O79="Customer","Customer responsibility",IF($N79="","Check taxable choice",IF(AND($K79&gt;0,$F79=""),"Default labor rate used",IF($M79="","Default markup used",IF($M79&gt;Assumptions!$B$7,"Review high markup",""))))))))))))))))))</f>
        <v/>
      </c>
    </row>
    <row r="80">
      <c r="A80" s="28" t="n"/>
      <c r="B80" s="50" t="n"/>
      <c r="C80" s="28" t="n"/>
      <c r="D80" s="28" t="n"/>
      <c r="E80" s="28" t="n"/>
      <c r="F80" s="28" t="n"/>
      <c r="G80" s="30" t="n"/>
      <c r="H80" s="31" t="n"/>
      <c r="I80" s="32" t="n"/>
      <c r="J80" s="30" t="n"/>
      <c r="K80" s="33" t="n"/>
      <c r="L80" s="34" t="n"/>
      <c r="M80" s="51" t="n"/>
      <c r="N80" s="30" t="n"/>
      <c r="O80" s="30" t="n"/>
      <c r="P80" s="30" t="n"/>
      <c r="Q80" s="38">
        <f>IF(OR($H80="",$I80=""),"",IFERROR($I80*$K80,""))</f>
        <v/>
      </c>
      <c r="R80" s="39">
        <f>IF(OR($H80="",$I80=""),"",IF($K80&gt;0,IFERROR(VLOOKUP($F80,Assumptions!$E$4:$F$8,2,FALSE),Assumptions!$B$4),0))</f>
        <v/>
      </c>
      <c r="S80" s="39">
        <f>IF(OR($H80="",$I80=""),"",IFERROR($Q80*$R80,""))</f>
        <v/>
      </c>
      <c r="T80" s="39">
        <f>IF(OR($H80="",$I80=""),"",IFERROR($I80*$L80+$S80,""))</f>
        <v/>
      </c>
      <c r="U80" s="39">
        <f>IF(OR($H80="",$I80=""),"",IF($O80&lt;&gt;"Contractor",0,IFERROR($T80*IF($M80="",Assumptions!$B$6,$M80),0)))</f>
        <v/>
      </c>
      <c r="V80" s="39">
        <f>IF(OR($H80="",$I80=""),"",IF($O80&lt;&gt;"Contractor",0,IF($N80="Yes",IFERROR(($T80+$U80)*Assumptions!$B$5,0),0)))</f>
        <v/>
      </c>
      <c r="W80" s="39">
        <f>IF(OR($H80="",$I80=""),"",IF($O80&lt;&gt;"Contractor",0,IFERROR($T80+$U80+$V80,"")))</f>
        <v/>
      </c>
      <c r="X80" s="11">
        <f>IF($H80="","",IF($A80="","Check estimate ID",IF($B80="","Check estimate date",IF($C80="","Check customer",IF($D80="","Check job or site",IF($E80="","Check equipment or system",IF($G80="","Check line type",IF($I80="","Check quantity",IF($J80="","Check unit",IF($O80="","Check responsibility",IF($P80="","Check status",IF(OR($I80&lt;0,$K80&lt;0,$L80&lt;0,$M80&lt;0),"Check negative input",IF($O80="Excluded","Excluded from total",IF($O80="Customer","Customer responsibility",IF($N80="","Check taxable choice",IF(AND($K80&gt;0,$F80=""),"Default labor rate used",IF($M80="","Default markup used",IF($M80&gt;Assumptions!$B$7,"Review high markup",""))))))))))))))))))</f>
        <v/>
      </c>
    </row>
    <row r="81">
      <c r="A81" s="28" t="n"/>
      <c r="B81" s="50" t="n"/>
      <c r="C81" s="28" t="n"/>
      <c r="D81" s="28" t="n"/>
      <c r="E81" s="28" t="n"/>
      <c r="F81" s="28" t="n"/>
      <c r="G81" s="30" t="n"/>
      <c r="H81" s="31" t="n"/>
      <c r="I81" s="32" t="n"/>
      <c r="J81" s="30" t="n"/>
      <c r="K81" s="33" t="n"/>
      <c r="L81" s="34" t="n"/>
      <c r="M81" s="51" t="n"/>
      <c r="N81" s="30" t="n"/>
      <c r="O81" s="30" t="n"/>
      <c r="P81" s="30" t="n"/>
      <c r="Q81" s="36">
        <f>IF(OR($H81="",$I81=""),"",IFERROR($I81*$K81,""))</f>
        <v/>
      </c>
      <c r="R81" s="37">
        <f>IF(OR($H81="",$I81=""),"",IF($K81&gt;0,IFERROR(VLOOKUP($F81,Assumptions!$E$4:$F$8,2,FALSE),Assumptions!$B$4),0))</f>
        <v/>
      </c>
      <c r="S81" s="37">
        <f>IF(OR($H81="",$I81=""),"",IFERROR($Q81*$R81,""))</f>
        <v/>
      </c>
      <c r="T81" s="37">
        <f>IF(OR($H81="",$I81=""),"",IFERROR($I81*$L81+$S81,""))</f>
        <v/>
      </c>
      <c r="U81" s="37">
        <f>IF(OR($H81="",$I81=""),"",IF($O81&lt;&gt;"Contractor",0,IFERROR($T81*IF($M81="",Assumptions!$B$6,$M81),0)))</f>
        <v/>
      </c>
      <c r="V81" s="37">
        <f>IF(OR($H81="",$I81=""),"",IF($O81&lt;&gt;"Contractor",0,IF($N81="Yes",IFERROR(($T81+$U81)*Assumptions!$B$5,0),0)))</f>
        <v/>
      </c>
      <c r="W81" s="37">
        <f>IF(OR($H81="",$I81=""),"",IF($O81&lt;&gt;"Contractor",0,IFERROR($T81+$U81+$V81,"")))</f>
        <v/>
      </c>
      <c r="X81" s="7">
        <f>IF($H81="","",IF($A81="","Check estimate ID",IF($B81="","Check estimate date",IF($C81="","Check customer",IF($D81="","Check job or site",IF($E81="","Check equipment or system",IF($G81="","Check line type",IF($I81="","Check quantity",IF($J81="","Check unit",IF($O81="","Check responsibility",IF($P81="","Check status",IF(OR($I81&lt;0,$K81&lt;0,$L81&lt;0,$M81&lt;0),"Check negative input",IF($O81="Excluded","Excluded from total",IF($O81="Customer","Customer responsibility",IF($N81="","Check taxable choice",IF(AND($K81&gt;0,$F81=""),"Default labor rate used",IF($M81="","Default markup used",IF($M81&gt;Assumptions!$B$7,"Review high markup",""))))))))))))))))))</f>
        <v/>
      </c>
    </row>
    <row r="82">
      <c r="A82" s="28" t="n"/>
      <c r="B82" s="50" t="n"/>
      <c r="C82" s="28" t="n"/>
      <c r="D82" s="28" t="n"/>
      <c r="E82" s="28" t="n"/>
      <c r="F82" s="28" t="n"/>
      <c r="G82" s="30" t="n"/>
      <c r="H82" s="31" t="n"/>
      <c r="I82" s="32" t="n"/>
      <c r="J82" s="30" t="n"/>
      <c r="K82" s="33" t="n"/>
      <c r="L82" s="34" t="n"/>
      <c r="M82" s="51" t="n"/>
      <c r="N82" s="30" t="n"/>
      <c r="O82" s="30" t="n"/>
      <c r="P82" s="30" t="n"/>
      <c r="Q82" s="38">
        <f>IF(OR($H82="",$I82=""),"",IFERROR($I82*$K82,""))</f>
        <v/>
      </c>
      <c r="R82" s="39">
        <f>IF(OR($H82="",$I82=""),"",IF($K82&gt;0,IFERROR(VLOOKUP($F82,Assumptions!$E$4:$F$8,2,FALSE),Assumptions!$B$4),0))</f>
        <v/>
      </c>
      <c r="S82" s="39">
        <f>IF(OR($H82="",$I82=""),"",IFERROR($Q82*$R82,""))</f>
        <v/>
      </c>
      <c r="T82" s="39">
        <f>IF(OR($H82="",$I82=""),"",IFERROR($I82*$L82+$S82,""))</f>
        <v/>
      </c>
      <c r="U82" s="39">
        <f>IF(OR($H82="",$I82=""),"",IF($O82&lt;&gt;"Contractor",0,IFERROR($T82*IF($M82="",Assumptions!$B$6,$M82),0)))</f>
        <v/>
      </c>
      <c r="V82" s="39">
        <f>IF(OR($H82="",$I82=""),"",IF($O82&lt;&gt;"Contractor",0,IF($N82="Yes",IFERROR(($T82+$U82)*Assumptions!$B$5,0),0)))</f>
        <v/>
      </c>
      <c r="W82" s="39">
        <f>IF(OR($H82="",$I82=""),"",IF($O82&lt;&gt;"Contractor",0,IFERROR($T82+$U82+$V82,"")))</f>
        <v/>
      </c>
      <c r="X82" s="11">
        <f>IF($H82="","",IF($A82="","Check estimate ID",IF($B82="","Check estimate date",IF($C82="","Check customer",IF($D82="","Check job or site",IF($E82="","Check equipment or system",IF($G82="","Check line type",IF($I82="","Check quantity",IF($J82="","Check unit",IF($O82="","Check responsibility",IF($P82="","Check status",IF(OR($I82&lt;0,$K82&lt;0,$L82&lt;0,$M82&lt;0),"Check negative input",IF($O82="Excluded","Excluded from total",IF($O82="Customer","Customer responsibility",IF($N82="","Check taxable choice",IF(AND($K82&gt;0,$F82=""),"Default labor rate used",IF($M82="","Default markup used",IF($M82&gt;Assumptions!$B$7,"Review high markup",""))))))))))))))))))</f>
        <v/>
      </c>
    </row>
    <row r="83">
      <c r="A83" s="28" t="n"/>
      <c r="B83" s="50" t="n"/>
      <c r="C83" s="28" t="n"/>
      <c r="D83" s="28" t="n"/>
      <c r="E83" s="28" t="n"/>
      <c r="F83" s="28" t="n"/>
      <c r="G83" s="30" t="n"/>
      <c r="H83" s="31" t="n"/>
      <c r="I83" s="32" t="n"/>
      <c r="J83" s="30" t="n"/>
      <c r="K83" s="33" t="n"/>
      <c r="L83" s="34" t="n"/>
      <c r="M83" s="51" t="n"/>
      <c r="N83" s="30" t="n"/>
      <c r="O83" s="30" t="n"/>
      <c r="P83" s="30" t="n"/>
      <c r="Q83" s="36">
        <f>IF(OR($H83="",$I83=""),"",IFERROR($I83*$K83,""))</f>
        <v/>
      </c>
      <c r="R83" s="37">
        <f>IF(OR($H83="",$I83=""),"",IF($K83&gt;0,IFERROR(VLOOKUP($F83,Assumptions!$E$4:$F$8,2,FALSE),Assumptions!$B$4),0))</f>
        <v/>
      </c>
      <c r="S83" s="37">
        <f>IF(OR($H83="",$I83=""),"",IFERROR($Q83*$R83,""))</f>
        <v/>
      </c>
      <c r="T83" s="37">
        <f>IF(OR($H83="",$I83=""),"",IFERROR($I83*$L83+$S83,""))</f>
        <v/>
      </c>
      <c r="U83" s="37">
        <f>IF(OR($H83="",$I83=""),"",IF($O83&lt;&gt;"Contractor",0,IFERROR($T83*IF($M83="",Assumptions!$B$6,$M83),0)))</f>
        <v/>
      </c>
      <c r="V83" s="37">
        <f>IF(OR($H83="",$I83=""),"",IF($O83&lt;&gt;"Contractor",0,IF($N83="Yes",IFERROR(($T83+$U83)*Assumptions!$B$5,0),0)))</f>
        <v/>
      </c>
      <c r="W83" s="37">
        <f>IF(OR($H83="",$I83=""),"",IF($O83&lt;&gt;"Contractor",0,IFERROR($T83+$U83+$V83,"")))</f>
        <v/>
      </c>
      <c r="X83" s="7">
        <f>IF($H83="","",IF($A83="","Check estimate ID",IF($B83="","Check estimate date",IF($C83="","Check customer",IF($D83="","Check job or site",IF($E83="","Check equipment or system",IF($G83="","Check line type",IF($I83="","Check quantity",IF($J83="","Check unit",IF($O83="","Check responsibility",IF($P83="","Check status",IF(OR($I83&lt;0,$K83&lt;0,$L83&lt;0,$M83&lt;0),"Check negative input",IF($O83="Excluded","Excluded from total",IF($O83="Customer","Customer responsibility",IF($N83="","Check taxable choice",IF(AND($K83&gt;0,$F83=""),"Default labor rate used",IF($M83="","Default markup used",IF($M83&gt;Assumptions!$B$7,"Review high markup",""))))))))))))))))))</f>
        <v/>
      </c>
    </row>
    <row r="84">
      <c r="A84" s="28" t="n"/>
      <c r="B84" s="50" t="n"/>
      <c r="C84" s="28" t="n"/>
      <c r="D84" s="28" t="n"/>
      <c r="E84" s="28" t="n"/>
      <c r="F84" s="28" t="n"/>
      <c r="G84" s="30" t="n"/>
      <c r="H84" s="31" t="n"/>
      <c r="I84" s="32" t="n"/>
      <c r="J84" s="30" t="n"/>
      <c r="K84" s="33" t="n"/>
      <c r="L84" s="34" t="n"/>
      <c r="M84" s="51" t="n"/>
      <c r="N84" s="30" t="n"/>
      <c r="O84" s="30" t="n"/>
      <c r="P84" s="30" t="n"/>
      <c r="Q84" s="38">
        <f>IF(OR($H84="",$I84=""),"",IFERROR($I84*$K84,""))</f>
        <v/>
      </c>
      <c r="R84" s="39">
        <f>IF(OR($H84="",$I84=""),"",IF($K84&gt;0,IFERROR(VLOOKUP($F84,Assumptions!$E$4:$F$8,2,FALSE),Assumptions!$B$4),0))</f>
        <v/>
      </c>
      <c r="S84" s="39">
        <f>IF(OR($H84="",$I84=""),"",IFERROR($Q84*$R84,""))</f>
        <v/>
      </c>
      <c r="T84" s="39">
        <f>IF(OR($H84="",$I84=""),"",IFERROR($I84*$L84+$S84,""))</f>
        <v/>
      </c>
      <c r="U84" s="39">
        <f>IF(OR($H84="",$I84=""),"",IF($O84&lt;&gt;"Contractor",0,IFERROR($T84*IF($M84="",Assumptions!$B$6,$M84),0)))</f>
        <v/>
      </c>
      <c r="V84" s="39">
        <f>IF(OR($H84="",$I84=""),"",IF($O84&lt;&gt;"Contractor",0,IF($N84="Yes",IFERROR(($T84+$U84)*Assumptions!$B$5,0),0)))</f>
        <v/>
      </c>
      <c r="W84" s="39">
        <f>IF(OR($H84="",$I84=""),"",IF($O84&lt;&gt;"Contractor",0,IFERROR($T84+$U84+$V84,"")))</f>
        <v/>
      </c>
      <c r="X84" s="11">
        <f>IF($H84="","",IF($A84="","Check estimate ID",IF($B84="","Check estimate date",IF($C84="","Check customer",IF($D84="","Check job or site",IF($E84="","Check equipment or system",IF($G84="","Check line type",IF($I84="","Check quantity",IF($J84="","Check unit",IF($O84="","Check responsibility",IF($P84="","Check status",IF(OR($I84&lt;0,$K84&lt;0,$L84&lt;0,$M84&lt;0),"Check negative input",IF($O84="Excluded","Excluded from total",IF($O84="Customer","Customer responsibility",IF($N84="","Check taxable choice",IF(AND($K84&gt;0,$F84=""),"Default labor rate used",IF($M84="","Default markup used",IF($M84&gt;Assumptions!$B$7,"Review high markup",""))))))))))))))))))</f>
        <v/>
      </c>
    </row>
    <row r="85">
      <c r="A85" s="28" t="n"/>
      <c r="B85" s="50" t="n"/>
      <c r="C85" s="28" t="n"/>
      <c r="D85" s="28" t="n"/>
      <c r="E85" s="28" t="n"/>
      <c r="F85" s="28" t="n"/>
      <c r="G85" s="30" t="n"/>
      <c r="H85" s="31" t="n"/>
      <c r="I85" s="32" t="n"/>
      <c r="J85" s="30" t="n"/>
      <c r="K85" s="33" t="n"/>
      <c r="L85" s="34" t="n"/>
      <c r="M85" s="51" t="n"/>
      <c r="N85" s="30" t="n"/>
      <c r="O85" s="30" t="n"/>
      <c r="P85" s="30" t="n"/>
      <c r="Q85" s="36">
        <f>IF(OR($H85="",$I85=""),"",IFERROR($I85*$K85,""))</f>
        <v/>
      </c>
      <c r="R85" s="37">
        <f>IF(OR($H85="",$I85=""),"",IF($K85&gt;0,IFERROR(VLOOKUP($F85,Assumptions!$E$4:$F$8,2,FALSE),Assumptions!$B$4),0))</f>
        <v/>
      </c>
      <c r="S85" s="37">
        <f>IF(OR($H85="",$I85=""),"",IFERROR($Q85*$R85,""))</f>
        <v/>
      </c>
      <c r="T85" s="37">
        <f>IF(OR($H85="",$I85=""),"",IFERROR($I85*$L85+$S85,""))</f>
        <v/>
      </c>
      <c r="U85" s="37">
        <f>IF(OR($H85="",$I85=""),"",IF($O85&lt;&gt;"Contractor",0,IFERROR($T85*IF($M85="",Assumptions!$B$6,$M85),0)))</f>
        <v/>
      </c>
      <c r="V85" s="37">
        <f>IF(OR($H85="",$I85=""),"",IF($O85&lt;&gt;"Contractor",0,IF($N85="Yes",IFERROR(($T85+$U85)*Assumptions!$B$5,0),0)))</f>
        <v/>
      </c>
      <c r="W85" s="37">
        <f>IF(OR($H85="",$I85=""),"",IF($O85&lt;&gt;"Contractor",0,IFERROR($T85+$U85+$V85,"")))</f>
        <v/>
      </c>
      <c r="X85" s="7">
        <f>IF($H85="","",IF($A85="","Check estimate ID",IF($B85="","Check estimate date",IF($C85="","Check customer",IF($D85="","Check job or site",IF($E85="","Check equipment or system",IF($G85="","Check line type",IF($I85="","Check quantity",IF($J85="","Check unit",IF($O85="","Check responsibility",IF($P85="","Check status",IF(OR($I85&lt;0,$K85&lt;0,$L85&lt;0,$M85&lt;0),"Check negative input",IF($O85="Excluded","Excluded from total",IF($O85="Customer","Customer responsibility",IF($N85="","Check taxable choice",IF(AND($K85&gt;0,$F85=""),"Default labor rate used",IF($M85="","Default markup used",IF($M85&gt;Assumptions!$B$7,"Review high markup",""))))))))))))))))))</f>
        <v/>
      </c>
    </row>
    <row r="86">
      <c r="A86" s="28" t="n"/>
      <c r="B86" s="50" t="n"/>
      <c r="C86" s="28" t="n"/>
      <c r="D86" s="28" t="n"/>
      <c r="E86" s="28" t="n"/>
      <c r="F86" s="28" t="n"/>
      <c r="G86" s="30" t="n"/>
      <c r="H86" s="31" t="n"/>
      <c r="I86" s="32" t="n"/>
      <c r="J86" s="30" t="n"/>
      <c r="K86" s="33" t="n"/>
      <c r="L86" s="34" t="n"/>
      <c r="M86" s="51" t="n"/>
      <c r="N86" s="30" t="n"/>
      <c r="O86" s="30" t="n"/>
      <c r="P86" s="30" t="n"/>
      <c r="Q86" s="38">
        <f>IF(OR($H86="",$I86=""),"",IFERROR($I86*$K86,""))</f>
        <v/>
      </c>
      <c r="R86" s="39">
        <f>IF(OR($H86="",$I86=""),"",IF($K86&gt;0,IFERROR(VLOOKUP($F86,Assumptions!$E$4:$F$8,2,FALSE),Assumptions!$B$4),0))</f>
        <v/>
      </c>
      <c r="S86" s="39">
        <f>IF(OR($H86="",$I86=""),"",IFERROR($Q86*$R86,""))</f>
        <v/>
      </c>
      <c r="T86" s="39">
        <f>IF(OR($H86="",$I86=""),"",IFERROR($I86*$L86+$S86,""))</f>
        <v/>
      </c>
      <c r="U86" s="39">
        <f>IF(OR($H86="",$I86=""),"",IF($O86&lt;&gt;"Contractor",0,IFERROR($T86*IF($M86="",Assumptions!$B$6,$M86),0)))</f>
        <v/>
      </c>
      <c r="V86" s="39">
        <f>IF(OR($H86="",$I86=""),"",IF($O86&lt;&gt;"Contractor",0,IF($N86="Yes",IFERROR(($T86+$U86)*Assumptions!$B$5,0),0)))</f>
        <v/>
      </c>
      <c r="W86" s="39">
        <f>IF(OR($H86="",$I86=""),"",IF($O86&lt;&gt;"Contractor",0,IFERROR($T86+$U86+$V86,"")))</f>
        <v/>
      </c>
      <c r="X86" s="11">
        <f>IF($H86="","",IF($A86="","Check estimate ID",IF($B86="","Check estimate date",IF($C86="","Check customer",IF($D86="","Check job or site",IF($E86="","Check equipment or system",IF($G86="","Check line type",IF($I86="","Check quantity",IF($J86="","Check unit",IF($O86="","Check responsibility",IF($P86="","Check status",IF(OR($I86&lt;0,$K86&lt;0,$L86&lt;0,$M86&lt;0),"Check negative input",IF($O86="Excluded","Excluded from total",IF($O86="Customer","Customer responsibility",IF($N86="","Check taxable choice",IF(AND($K86&gt;0,$F86=""),"Default labor rate used",IF($M86="","Default markup used",IF($M86&gt;Assumptions!$B$7,"Review high markup",""))))))))))))))))))</f>
        <v/>
      </c>
    </row>
    <row r="87">
      <c r="A87" s="28" t="n"/>
      <c r="B87" s="50" t="n"/>
      <c r="C87" s="28" t="n"/>
      <c r="D87" s="28" t="n"/>
      <c r="E87" s="28" t="n"/>
      <c r="F87" s="28" t="n"/>
      <c r="G87" s="30" t="n"/>
      <c r="H87" s="31" t="n"/>
      <c r="I87" s="32" t="n"/>
      <c r="J87" s="30" t="n"/>
      <c r="K87" s="33" t="n"/>
      <c r="L87" s="34" t="n"/>
      <c r="M87" s="51" t="n"/>
      <c r="N87" s="30" t="n"/>
      <c r="O87" s="30" t="n"/>
      <c r="P87" s="30" t="n"/>
      <c r="Q87" s="36">
        <f>IF(OR($H87="",$I87=""),"",IFERROR($I87*$K87,""))</f>
        <v/>
      </c>
      <c r="R87" s="37">
        <f>IF(OR($H87="",$I87=""),"",IF($K87&gt;0,IFERROR(VLOOKUP($F87,Assumptions!$E$4:$F$8,2,FALSE),Assumptions!$B$4),0))</f>
        <v/>
      </c>
      <c r="S87" s="37">
        <f>IF(OR($H87="",$I87=""),"",IFERROR($Q87*$R87,""))</f>
        <v/>
      </c>
      <c r="T87" s="37">
        <f>IF(OR($H87="",$I87=""),"",IFERROR($I87*$L87+$S87,""))</f>
        <v/>
      </c>
      <c r="U87" s="37">
        <f>IF(OR($H87="",$I87=""),"",IF($O87&lt;&gt;"Contractor",0,IFERROR($T87*IF($M87="",Assumptions!$B$6,$M87),0)))</f>
        <v/>
      </c>
      <c r="V87" s="37">
        <f>IF(OR($H87="",$I87=""),"",IF($O87&lt;&gt;"Contractor",0,IF($N87="Yes",IFERROR(($T87+$U87)*Assumptions!$B$5,0),0)))</f>
        <v/>
      </c>
      <c r="W87" s="37">
        <f>IF(OR($H87="",$I87=""),"",IF($O87&lt;&gt;"Contractor",0,IFERROR($T87+$U87+$V87,"")))</f>
        <v/>
      </c>
      <c r="X87" s="7">
        <f>IF($H87="","",IF($A87="","Check estimate ID",IF($B87="","Check estimate date",IF($C87="","Check customer",IF($D87="","Check job or site",IF($E87="","Check equipment or system",IF($G87="","Check line type",IF($I87="","Check quantity",IF($J87="","Check unit",IF($O87="","Check responsibility",IF($P87="","Check status",IF(OR($I87&lt;0,$K87&lt;0,$L87&lt;0,$M87&lt;0),"Check negative input",IF($O87="Excluded","Excluded from total",IF($O87="Customer","Customer responsibility",IF($N87="","Check taxable choice",IF(AND($K87&gt;0,$F87=""),"Default labor rate used",IF($M87="","Default markup used",IF($M87&gt;Assumptions!$B$7,"Review high markup",""))))))))))))))))))</f>
        <v/>
      </c>
    </row>
    <row r="88">
      <c r="A88" s="28" t="n"/>
      <c r="B88" s="50" t="n"/>
      <c r="C88" s="28" t="n"/>
      <c r="D88" s="28" t="n"/>
      <c r="E88" s="28" t="n"/>
      <c r="F88" s="28" t="n"/>
      <c r="G88" s="30" t="n"/>
      <c r="H88" s="31" t="n"/>
      <c r="I88" s="32" t="n"/>
      <c r="J88" s="30" t="n"/>
      <c r="K88" s="33" t="n"/>
      <c r="L88" s="34" t="n"/>
      <c r="M88" s="51" t="n"/>
      <c r="N88" s="30" t="n"/>
      <c r="O88" s="30" t="n"/>
      <c r="P88" s="30" t="n"/>
      <c r="Q88" s="38">
        <f>IF(OR($H88="",$I88=""),"",IFERROR($I88*$K88,""))</f>
        <v/>
      </c>
      <c r="R88" s="39">
        <f>IF(OR($H88="",$I88=""),"",IF($K88&gt;0,IFERROR(VLOOKUP($F88,Assumptions!$E$4:$F$8,2,FALSE),Assumptions!$B$4),0))</f>
        <v/>
      </c>
      <c r="S88" s="39">
        <f>IF(OR($H88="",$I88=""),"",IFERROR($Q88*$R88,""))</f>
        <v/>
      </c>
      <c r="T88" s="39">
        <f>IF(OR($H88="",$I88=""),"",IFERROR($I88*$L88+$S88,""))</f>
        <v/>
      </c>
      <c r="U88" s="39">
        <f>IF(OR($H88="",$I88=""),"",IF($O88&lt;&gt;"Contractor",0,IFERROR($T88*IF($M88="",Assumptions!$B$6,$M88),0)))</f>
        <v/>
      </c>
      <c r="V88" s="39">
        <f>IF(OR($H88="",$I88=""),"",IF($O88&lt;&gt;"Contractor",0,IF($N88="Yes",IFERROR(($T88+$U88)*Assumptions!$B$5,0),0)))</f>
        <v/>
      </c>
      <c r="W88" s="39">
        <f>IF(OR($H88="",$I88=""),"",IF($O88&lt;&gt;"Contractor",0,IFERROR($T88+$U88+$V88,"")))</f>
        <v/>
      </c>
      <c r="X88" s="11">
        <f>IF($H88="","",IF($A88="","Check estimate ID",IF($B88="","Check estimate date",IF($C88="","Check customer",IF($D88="","Check job or site",IF($E88="","Check equipment or system",IF($G88="","Check line type",IF($I88="","Check quantity",IF($J88="","Check unit",IF($O88="","Check responsibility",IF($P88="","Check status",IF(OR($I88&lt;0,$K88&lt;0,$L88&lt;0,$M88&lt;0),"Check negative input",IF($O88="Excluded","Excluded from total",IF($O88="Customer","Customer responsibility",IF($N88="","Check taxable choice",IF(AND($K88&gt;0,$F88=""),"Default labor rate used",IF($M88="","Default markup used",IF($M88&gt;Assumptions!$B$7,"Review high markup",""))))))))))))))))))</f>
        <v/>
      </c>
    </row>
    <row r="89">
      <c r="A89" s="28" t="n"/>
      <c r="B89" s="50" t="n"/>
      <c r="C89" s="28" t="n"/>
      <c r="D89" s="28" t="n"/>
      <c r="E89" s="28" t="n"/>
      <c r="F89" s="28" t="n"/>
      <c r="G89" s="30" t="n"/>
      <c r="H89" s="31" t="n"/>
      <c r="I89" s="32" t="n"/>
      <c r="J89" s="30" t="n"/>
      <c r="K89" s="33" t="n"/>
      <c r="L89" s="34" t="n"/>
      <c r="M89" s="51" t="n"/>
      <c r="N89" s="30" t="n"/>
      <c r="O89" s="30" t="n"/>
      <c r="P89" s="30" t="n"/>
      <c r="Q89" s="36">
        <f>IF(OR($H89="",$I89=""),"",IFERROR($I89*$K89,""))</f>
        <v/>
      </c>
      <c r="R89" s="37">
        <f>IF(OR($H89="",$I89=""),"",IF($K89&gt;0,IFERROR(VLOOKUP($F89,Assumptions!$E$4:$F$8,2,FALSE),Assumptions!$B$4),0))</f>
        <v/>
      </c>
      <c r="S89" s="37">
        <f>IF(OR($H89="",$I89=""),"",IFERROR($Q89*$R89,""))</f>
        <v/>
      </c>
      <c r="T89" s="37">
        <f>IF(OR($H89="",$I89=""),"",IFERROR($I89*$L89+$S89,""))</f>
        <v/>
      </c>
      <c r="U89" s="37">
        <f>IF(OR($H89="",$I89=""),"",IF($O89&lt;&gt;"Contractor",0,IFERROR($T89*IF($M89="",Assumptions!$B$6,$M89),0)))</f>
        <v/>
      </c>
      <c r="V89" s="37">
        <f>IF(OR($H89="",$I89=""),"",IF($O89&lt;&gt;"Contractor",0,IF($N89="Yes",IFERROR(($T89+$U89)*Assumptions!$B$5,0),0)))</f>
        <v/>
      </c>
      <c r="W89" s="37">
        <f>IF(OR($H89="",$I89=""),"",IF($O89&lt;&gt;"Contractor",0,IFERROR($T89+$U89+$V89,"")))</f>
        <v/>
      </c>
      <c r="X89" s="7">
        <f>IF($H89="","",IF($A89="","Check estimate ID",IF($B89="","Check estimate date",IF($C89="","Check customer",IF($D89="","Check job or site",IF($E89="","Check equipment or system",IF($G89="","Check line type",IF($I89="","Check quantity",IF($J89="","Check unit",IF($O89="","Check responsibility",IF($P89="","Check status",IF(OR($I89&lt;0,$K89&lt;0,$L89&lt;0,$M89&lt;0),"Check negative input",IF($O89="Excluded","Excluded from total",IF($O89="Customer","Customer responsibility",IF($N89="","Check taxable choice",IF(AND($K89&gt;0,$F89=""),"Default labor rate used",IF($M89="","Default markup used",IF($M89&gt;Assumptions!$B$7,"Review high markup",""))))))))))))))))))</f>
        <v/>
      </c>
    </row>
    <row r="90">
      <c r="A90" s="28" t="n"/>
      <c r="B90" s="50" t="n"/>
      <c r="C90" s="28" t="n"/>
      <c r="D90" s="28" t="n"/>
      <c r="E90" s="28" t="n"/>
      <c r="F90" s="28" t="n"/>
      <c r="G90" s="30" t="n"/>
      <c r="H90" s="31" t="n"/>
      <c r="I90" s="32" t="n"/>
      <c r="J90" s="30" t="n"/>
      <c r="K90" s="33" t="n"/>
      <c r="L90" s="34" t="n"/>
      <c r="M90" s="51" t="n"/>
      <c r="N90" s="30" t="n"/>
      <c r="O90" s="30" t="n"/>
      <c r="P90" s="30" t="n"/>
      <c r="Q90" s="38">
        <f>IF(OR($H90="",$I90=""),"",IFERROR($I90*$K90,""))</f>
        <v/>
      </c>
      <c r="R90" s="39">
        <f>IF(OR($H90="",$I90=""),"",IF($K90&gt;0,IFERROR(VLOOKUP($F90,Assumptions!$E$4:$F$8,2,FALSE),Assumptions!$B$4),0))</f>
        <v/>
      </c>
      <c r="S90" s="39">
        <f>IF(OR($H90="",$I90=""),"",IFERROR($Q90*$R90,""))</f>
        <v/>
      </c>
      <c r="T90" s="39">
        <f>IF(OR($H90="",$I90=""),"",IFERROR($I90*$L90+$S90,""))</f>
        <v/>
      </c>
      <c r="U90" s="39">
        <f>IF(OR($H90="",$I90=""),"",IF($O90&lt;&gt;"Contractor",0,IFERROR($T90*IF($M90="",Assumptions!$B$6,$M90),0)))</f>
        <v/>
      </c>
      <c r="V90" s="39">
        <f>IF(OR($H90="",$I90=""),"",IF($O90&lt;&gt;"Contractor",0,IF($N90="Yes",IFERROR(($T90+$U90)*Assumptions!$B$5,0),0)))</f>
        <v/>
      </c>
      <c r="W90" s="39">
        <f>IF(OR($H90="",$I90=""),"",IF($O90&lt;&gt;"Contractor",0,IFERROR($T90+$U90+$V90,"")))</f>
        <v/>
      </c>
      <c r="X90" s="11">
        <f>IF($H90="","",IF($A90="","Check estimate ID",IF($B90="","Check estimate date",IF($C90="","Check customer",IF($D90="","Check job or site",IF($E90="","Check equipment or system",IF($G90="","Check line type",IF($I90="","Check quantity",IF($J90="","Check unit",IF($O90="","Check responsibility",IF($P90="","Check status",IF(OR($I90&lt;0,$K90&lt;0,$L90&lt;0,$M90&lt;0),"Check negative input",IF($O90="Excluded","Excluded from total",IF($O90="Customer","Customer responsibility",IF($N90="","Check taxable choice",IF(AND($K90&gt;0,$F90=""),"Default labor rate used",IF($M90="","Default markup used",IF($M90&gt;Assumptions!$B$7,"Review high markup",""))))))))))))))))))</f>
        <v/>
      </c>
    </row>
    <row r="91">
      <c r="A91" s="28" t="n"/>
      <c r="B91" s="50" t="n"/>
      <c r="C91" s="28" t="n"/>
      <c r="D91" s="28" t="n"/>
      <c r="E91" s="28" t="n"/>
      <c r="F91" s="28" t="n"/>
      <c r="G91" s="30" t="n"/>
      <c r="H91" s="31" t="n"/>
      <c r="I91" s="32" t="n"/>
      <c r="J91" s="30" t="n"/>
      <c r="K91" s="33" t="n"/>
      <c r="L91" s="34" t="n"/>
      <c r="M91" s="51" t="n"/>
      <c r="N91" s="30" t="n"/>
      <c r="O91" s="30" t="n"/>
      <c r="P91" s="30" t="n"/>
      <c r="Q91" s="36">
        <f>IF(OR($H91="",$I91=""),"",IFERROR($I91*$K91,""))</f>
        <v/>
      </c>
      <c r="R91" s="37">
        <f>IF(OR($H91="",$I91=""),"",IF($K91&gt;0,IFERROR(VLOOKUP($F91,Assumptions!$E$4:$F$8,2,FALSE),Assumptions!$B$4),0))</f>
        <v/>
      </c>
      <c r="S91" s="37">
        <f>IF(OR($H91="",$I91=""),"",IFERROR($Q91*$R91,""))</f>
        <v/>
      </c>
      <c r="T91" s="37">
        <f>IF(OR($H91="",$I91=""),"",IFERROR($I91*$L91+$S91,""))</f>
        <v/>
      </c>
      <c r="U91" s="37">
        <f>IF(OR($H91="",$I91=""),"",IF($O91&lt;&gt;"Contractor",0,IFERROR($T91*IF($M91="",Assumptions!$B$6,$M91),0)))</f>
        <v/>
      </c>
      <c r="V91" s="37">
        <f>IF(OR($H91="",$I91=""),"",IF($O91&lt;&gt;"Contractor",0,IF($N91="Yes",IFERROR(($T91+$U91)*Assumptions!$B$5,0),0)))</f>
        <v/>
      </c>
      <c r="W91" s="37">
        <f>IF(OR($H91="",$I91=""),"",IF($O91&lt;&gt;"Contractor",0,IFERROR($T91+$U91+$V91,"")))</f>
        <v/>
      </c>
      <c r="X91" s="7">
        <f>IF($H91="","",IF($A91="","Check estimate ID",IF($B91="","Check estimate date",IF($C91="","Check customer",IF($D91="","Check job or site",IF($E91="","Check equipment or system",IF($G91="","Check line type",IF($I91="","Check quantity",IF($J91="","Check unit",IF($O91="","Check responsibility",IF($P91="","Check status",IF(OR($I91&lt;0,$K91&lt;0,$L91&lt;0,$M91&lt;0),"Check negative input",IF($O91="Excluded","Excluded from total",IF($O91="Customer","Customer responsibility",IF($N91="","Check taxable choice",IF(AND($K91&gt;0,$F91=""),"Default labor rate used",IF($M91="","Default markup used",IF($M91&gt;Assumptions!$B$7,"Review high markup",""))))))))))))))))))</f>
        <v/>
      </c>
    </row>
    <row r="92">
      <c r="A92" s="28" t="n"/>
      <c r="B92" s="50" t="n"/>
      <c r="C92" s="28" t="n"/>
      <c r="D92" s="28" t="n"/>
      <c r="E92" s="28" t="n"/>
      <c r="F92" s="28" t="n"/>
      <c r="G92" s="30" t="n"/>
      <c r="H92" s="31" t="n"/>
      <c r="I92" s="32" t="n"/>
      <c r="J92" s="30" t="n"/>
      <c r="K92" s="33" t="n"/>
      <c r="L92" s="34" t="n"/>
      <c r="M92" s="51" t="n"/>
      <c r="N92" s="30" t="n"/>
      <c r="O92" s="30" t="n"/>
      <c r="P92" s="30" t="n"/>
      <c r="Q92" s="38">
        <f>IF(OR($H92="",$I92=""),"",IFERROR($I92*$K92,""))</f>
        <v/>
      </c>
      <c r="R92" s="39">
        <f>IF(OR($H92="",$I92=""),"",IF($K92&gt;0,IFERROR(VLOOKUP($F92,Assumptions!$E$4:$F$8,2,FALSE),Assumptions!$B$4),0))</f>
        <v/>
      </c>
      <c r="S92" s="39">
        <f>IF(OR($H92="",$I92=""),"",IFERROR($Q92*$R92,""))</f>
        <v/>
      </c>
      <c r="T92" s="39">
        <f>IF(OR($H92="",$I92=""),"",IFERROR($I92*$L92+$S92,""))</f>
        <v/>
      </c>
      <c r="U92" s="39">
        <f>IF(OR($H92="",$I92=""),"",IF($O92&lt;&gt;"Contractor",0,IFERROR($T92*IF($M92="",Assumptions!$B$6,$M92),0)))</f>
        <v/>
      </c>
      <c r="V92" s="39">
        <f>IF(OR($H92="",$I92=""),"",IF($O92&lt;&gt;"Contractor",0,IF($N92="Yes",IFERROR(($T92+$U92)*Assumptions!$B$5,0),0)))</f>
        <v/>
      </c>
      <c r="W92" s="39">
        <f>IF(OR($H92="",$I92=""),"",IF($O92&lt;&gt;"Contractor",0,IFERROR($T92+$U92+$V92,"")))</f>
        <v/>
      </c>
      <c r="X92" s="11">
        <f>IF($H92="","",IF($A92="","Check estimate ID",IF($B92="","Check estimate date",IF($C92="","Check customer",IF($D92="","Check job or site",IF($E92="","Check equipment or system",IF($G92="","Check line type",IF($I92="","Check quantity",IF($J92="","Check unit",IF($O92="","Check responsibility",IF($P92="","Check status",IF(OR($I92&lt;0,$K92&lt;0,$L92&lt;0,$M92&lt;0),"Check negative input",IF($O92="Excluded","Excluded from total",IF($O92="Customer","Customer responsibility",IF($N92="","Check taxable choice",IF(AND($K92&gt;0,$F92=""),"Default labor rate used",IF($M92="","Default markup used",IF($M92&gt;Assumptions!$B$7,"Review high markup",""))))))))))))))))))</f>
        <v/>
      </c>
    </row>
    <row r="93">
      <c r="A93" s="28" t="n"/>
      <c r="B93" s="50" t="n"/>
      <c r="C93" s="28" t="n"/>
      <c r="D93" s="28" t="n"/>
      <c r="E93" s="28" t="n"/>
      <c r="F93" s="28" t="n"/>
      <c r="G93" s="30" t="n"/>
      <c r="H93" s="31" t="n"/>
      <c r="I93" s="32" t="n"/>
      <c r="J93" s="30" t="n"/>
      <c r="K93" s="33" t="n"/>
      <c r="L93" s="34" t="n"/>
      <c r="M93" s="51" t="n"/>
      <c r="N93" s="30" t="n"/>
      <c r="O93" s="30" t="n"/>
      <c r="P93" s="30" t="n"/>
      <c r="Q93" s="36">
        <f>IF(OR($H93="",$I93=""),"",IFERROR($I93*$K93,""))</f>
        <v/>
      </c>
      <c r="R93" s="37">
        <f>IF(OR($H93="",$I93=""),"",IF($K93&gt;0,IFERROR(VLOOKUP($F93,Assumptions!$E$4:$F$8,2,FALSE),Assumptions!$B$4),0))</f>
        <v/>
      </c>
      <c r="S93" s="37">
        <f>IF(OR($H93="",$I93=""),"",IFERROR($Q93*$R93,""))</f>
        <v/>
      </c>
      <c r="T93" s="37">
        <f>IF(OR($H93="",$I93=""),"",IFERROR($I93*$L93+$S93,""))</f>
        <v/>
      </c>
      <c r="U93" s="37">
        <f>IF(OR($H93="",$I93=""),"",IF($O93&lt;&gt;"Contractor",0,IFERROR($T93*IF($M93="",Assumptions!$B$6,$M93),0)))</f>
        <v/>
      </c>
      <c r="V93" s="37">
        <f>IF(OR($H93="",$I93=""),"",IF($O93&lt;&gt;"Contractor",0,IF($N93="Yes",IFERROR(($T93+$U93)*Assumptions!$B$5,0),0)))</f>
        <v/>
      </c>
      <c r="W93" s="37">
        <f>IF(OR($H93="",$I93=""),"",IF($O93&lt;&gt;"Contractor",0,IFERROR($T93+$U93+$V93,"")))</f>
        <v/>
      </c>
      <c r="X93" s="7">
        <f>IF($H93="","",IF($A93="","Check estimate ID",IF($B93="","Check estimate date",IF($C93="","Check customer",IF($D93="","Check job or site",IF($E93="","Check equipment or system",IF($G93="","Check line type",IF($I93="","Check quantity",IF($J93="","Check unit",IF($O93="","Check responsibility",IF($P93="","Check status",IF(OR($I93&lt;0,$K93&lt;0,$L93&lt;0,$M93&lt;0),"Check negative input",IF($O93="Excluded","Excluded from total",IF($O93="Customer","Customer responsibility",IF($N93="","Check taxable choice",IF(AND($K93&gt;0,$F93=""),"Default labor rate used",IF($M93="","Default markup used",IF($M93&gt;Assumptions!$B$7,"Review high markup",""))))))))))))))))))</f>
        <v/>
      </c>
    </row>
    <row r="94">
      <c r="A94" s="28" t="n"/>
      <c r="B94" s="50" t="n"/>
      <c r="C94" s="28" t="n"/>
      <c r="D94" s="28" t="n"/>
      <c r="E94" s="28" t="n"/>
      <c r="F94" s="28" t="n"/>
      <c r="G94" s="30" t="n"/>
      <c r="H94" s="31" t="n"/>
      <c r="I94" s="32" t="n"/>
      <c r="J94" s="30" t="n"/>
      <c r="K94" s="33" t="n"/>
      <c r="L94" s="34" t="n"/>
      <c r="M94" s="51" t="n"/>
      <c r="N94" s="30" t="n"/>
      <c r="O94" s="30" t="n"/>
      <c r="P94" s="30" t="n"/>
      <c r="Q94" s="38">
        <f>IF(OR($H94="",$I94=""),"",IFERROR($I94*$K94,""))</f>
        <v/>
      </c>
      <c r="R94" s="39">
        <f>IF(OR($H94="",$I94=""),"",IF($K94&gt;0,IFERROR(VLOOKUP($F94,Assumptions!$E$4:$F$8,2,FALSE),Assumptions!$B$4),0))</f>
        <v/>
      </c>
      <c r="S94" s="39">
        <f>IF(OR($H94="",$I94=""),"",IFERROR($Q94*$R94,""))</f>
        <v/>
      </c>
      <c r="T94" s="39">
        <f>IF(OR($H94="",$I94=""),"",IFERROR($I94*$L94+$S94,""))</f>
        <v/>
      </c>
      <c r="U94" s="39">
        <f>IF(OR($H94="",$I94=""),"",IF($O94&lt;&gt;"Contractor",0,IFERROR($T94*IF($M94="",Assumptions!$B$6,$M94),0)))</f>
        <v/>
      </c>
      <c r="V94" s="39">
        <f>IF(OR($H94="",$I94=""),"",IF($O94&lt;&gt;"Contractor",0,IF($N94="Yes",IFERROR(($T94+$U94)*Assumptions!$B$5,0),0)))</f>
        <v/>
      </c>
      <c r="W94" s="39">
        <f>IF(OR($H94="",$I94=""),"",IF($O94&lt;&gt;"Contractor",0,IFERROR($T94+$U94+$V94,"")))</f>
        <v/>
      </c>
      <c r="X94" s="11">
        <f>IF($H94="","",IF($A94="","Check estimate ID",IF($B94="","Check estimate date",IF($C94="","Check customer",IF($D94="","Check job or site",IF($E94="","Check equipment or system",IF($G94="","Check line type",IF($I94="","Check quantity",IF($J94="","Check unit",IF($O94="","Check responsibility",IF($P94="","Check status",IF(OR($I94&lt;0,$K94&lt;0,$L94&lt;0,$M94&lt;0),"Check negative input",IF($O94="Excluded","Excluded from total",IF($O94="Customer","Customer responsibility",IF($N94="","Check taxable choice",IF(AND($K94&gt;0,$F94=""),"Default labor rate used",IF($M94="","Default markup used",IF($M94&gt;Assumptions!$B$7,"Review high markup",""))))))))))))))))))</f>
        <v/>
      </c>
    </row>
    <row r="95">
      <c r="A95" s="28" t="n"/>
      <c r="B95" s="50" t="n"/>
      <c r="C95" s="28" t="n"/>
      <c r="D95" s="28" t="n"/>
      <c r="E95" s="28" t="n"/>
      <c r="F95" s="28" t="n"/>
      <c r="G95" s="30" t="n"/>
      <c r="H95" s="31" t="n"/>
      <c r="I95" s="32" t="n"/>
      <c r="J95" s="30" t="n"/>
      <c r="K95" s="33" t="n"/>
      <c r="L95" s="34" t="n"/>
      <c r="M95" s="51" t="n"/>
      <c r="N95" s="30" t="n"/>
      <c r="O95" s="30" t="n"/>
      <c r="P95" s="30" t="n"/>
      <c r="Q95" s="36">
        <f>IF(OR($H95="",$I95=""),"",IFERROR($I95*$K95,""))</f>
        <v/>
      </c>
      <c r="R95" s="37">
        <f>IF(OR($H95="",$I95=""),"",IF($K95&gt;0,IFERROR(VLOOKUP($F95,Assumptions!$E$4:$F$8,2,FALSE),Assumptions!$B$4),0))</f>
        <v/>
      </c>
      <c r="S95" s="37">
        <f>IF(OR($H95="",$I95=""),"",IFERROR($Q95*$R95,""))</f>
        <v/>
      </c>
      <c r="T95" s="37">
        <f>IF(OR($H95="",$I95=""),"",IFERROR($I95*$L95+$S95,""))</f>
        <v/>
      </c>
      <c r="U95" s="37">
        <f>IF(OR($H95="",$I95=""),"",IF($O95&lt;&gt;"Contractor",0,IFERROR($T95*IF($M95="",Assumptions!$B$6,$M95),0)))</f>
        <v/>
      </c>
      <c r="V95" s="37">
        <f>IF(OR($H95="",$I95=""),"",IF($O95&lt;&gt;"Contractor",0,IF($N95="Yes",IFERROR(($T95+$U95)*Assumptions!$B$5,0),0)))</f>
        <v/>
      </c>
      <c r="W95" s="37">
        <f>IF(OR($H95="",$I95=""),"",IF($O95&lt;&gt;"Contractor",0,IFERROR($T95+$U95+$V95,"")))</f>
        <v/>
      </c>
      <c r="X95" s="7">
        <f>IF($H95="","",IF($A95="","Check estimate ID",IF($B95="","Check estimate date",IF($C95="","Check customer",IF($D95="","Check job or site",IF($E95="","Check equipment or system",IF($G95="","Check line type",IF($I95="","Check quantity",IF($J95="","Check unit",IF($O95="","Check responsibility",IF($P95="","Check status",IF(OR($I95&lt;0,$K95&lt;0,$L95&lt;0,$M95&lt;0),"Check negative input",IF($O95="Excluded","Excluded from total",IF($O95="Customer","Customer responsibility",IF($N95="","Check taxable choice",IF(AND($K95&gt;0,$F95=""),"Default labor rate used",IF($M95="","Default markup used",IF($M95&gt;Assumptions!$B$7,"Review high markup",""))))))))))))))))))</f>
        <v/>
      </c>
    </row>
    <row r="96">
      <c r="A96" s="28" t="n"/>
      <c r="B96" s="50" t="n"/>
      <c r="C96" s="28" t="n"/>
      <c r="D96" s="28" t="n"/>
      <c r="E96" s="28" t="n"/>
      <c r="F96" s="28" t="n"/>
      <c r="G96" s="30" t="n"/>
      <c r="H96" s="31" t="n"/>
      <c r="I96" s="32" t="n"/>
      <c r="J96" s="30" t="n"/>
      <c r="K96" s="33" t="n"/>
      <c r="L96" s="34" t="n"/>
      <c r="M96" s="51" t="n"/>
      <c r="N96" s="30" t="n"/>
      <c r="O96" s="30" t="n"/>
      <c r="P96" s="30" t="n"/>
      <c r="Q96" s="38">
        <f>IF(OR($H96="",$I96=""),"",IFERROR($I96*$K96,""))</f>
        <v/>
      </c>
      <c r="R96" s="39">
        <f>IF(OR($H96="",$I96=""),"",IF($K96&gt;0,IFERROR(VLOOKUP($F96,Assumptions!$E$4:$F$8,2,FALSE),Assumptions!$B$4),0))</f>
        <v/>
      </c>
      <c r="S96" s="39">
        <f>IF(OR($H96="",$I96=""),"",IFERROR($Q96*$R96,""))</f>
        <v/>
      </c>
      <c r="T96" s="39">
        <f>IF(OR($H96="",$I96=""),"",IFERROR($I96*$L96+$S96,""))</f>
        <v/>
      </c>
      <c r="U96" s="39">
        <f>IF(OR($H96="",$I96=""),"",IF($O96&lt;&gt;"Contractor",0,IFERROR($T96*IF($M96="",Assumptions!$B$6,$M96),0)))</f>
        <v/>
      </c>
      <c r="V96" s="39">
        <f>IF(OR($H96="",$I96=""),"",IF($O96&lt;&gt;"Contractor",0,IF($N96="Yes",IFERROR(($T96+$U96)*Assumptions!$B$5,0),0)))</f>
        <v/>
      </c>
      <c r="W96" s="39">
        <f>IF(OR($H96="",$I96=""),"",IF($O96&lt;&gt;"Contractor",0,IFERROR($T96+$U96+$V96,"")))</f>
        <v/>
      </c>
      <c r="X96" s="11">
        <f>IF($H96="","",IF($A96="","Check estimate ID",IF($B96="","Check estimate date",IF($C96="","Check customer",IF($D96="","Check job or site",IF($E96="","Check equipment or system",IF($G96="","Check line type",IF($I96="","Check quantity",IF($J96="","Check unit",IF($O96="","Check responsibility",IF($P96="","Check status",IF(OR($I96&lt;0,$K96&lt;0,$L96&lt;0,$M96&lt;0),"Check negative input",IF($O96="Excluded","Excluded from total",IF($O96="Customer","Customer responsibility",IF($N96="","Check taxable choice",IF(AND($K96&gt;0,$F96=""),"Default labor rate used",IF($M96="","Default markup used",IF($M96&gt;Assumptions!$B$7,"Review high markup",""))))))))))))))))))</f>
        <v/>
      </c>
    </row>
    <row r="97">
      <c r="A97" s="28" t="n"/>
      <c r="B97" s="50" t="n"/>
      <c r="C97" s="28" t="n"/>
      <c r="D97" s="28" t="n"/>
      <c r="E97" s="28" t="n"/>
      <c r="F97" s="28" t="n"/>
      <c r="G97" s="30" t="n"/>
      <c r="H97" s="31" t="n"/>
      <c r="I97" s="32" t="n"/>
      <c r="J97" s="30" t="n"/>
      <c r="K97" s="33" t="n"/>
      <c r="L97" s="34" t="n"/>
      <c r="M97" s="51" t="n"/>
      <c r="N97" s="30" t="n"/>
      <c r="O97" s="30" t="n"/>
      <c r="P97" s="30" t="n"/>
      <c r="Q97" s="36">
        <f>IF(OR($H97="",$I97=""),"",IFERROR($I97*$K97,""))</f>
        <v/>
      </c>
      <c r="R97" s="37">
        <f>IF(OR($H97="",$I97=""),"",IF($K97&gt;0,IFERROR(VLOOKUP($F97,Assumptions!$E$4:$F$8,2,FALSE),Assumptions!$B$4),0))</f>
        <v/>
      </c>
      <c r="S97" s="37">
        <f>IF(OR($H97="",$I97=""),"",IFERROR($Q97*$R97,""))</f>
        <v/>
      </c>
      <c r="T97" s="37">
        <f>IF(OR($H97="",$I97=""),"",IFERROR($I97*$L97+$S97,""))</f>
        <v/>
      </c>
      <c r="U97" s="37">
        <f>IF(OR($H97="",$I97=""),"",IF($O97&lt;&gt;"Contractor",0,IFERROR($T97*IF($M97="",Assumptions!$B$6,$M97),0)))</f>
        <v/>
      </c>
      <c r="V97" s="37">
        <f>IF(OR($H97="",$I97=""),"",IF($O97&lt;&gt;"Contractor",0,IF($N97="Yes",IFERROR(($T97+$U97)*Assumptions!$B$5,0),0)))</f>
        <v/>
      </c>
      <c r="W97" s="37">
        <f>IF(OR($H97="",$I97=""),"",IF($O97&lt;&gt;"Contractor",0,IFERROR($T97+$U97+$V97,"")))</f>
        <v/>
      </c>
      <c r="X97" s="7">
        <f>IF($H97="","",IF($A97="","Check estimate ID",IF($B97="","Check estimate date",IF($C97="","Check customer",IF($D97="","Check job or site",IF($E97="","Check equipment or system",IF($G97="","Check line type",IF($I97="","Check quantity",IF($J97="","Check unit",IF($O97="","Check responsibility",IF($P97="","Check status",IF(OR($I97&lt;0,$K97&lt;0,$L97&lt;0,$M97&lt;0),"Check negative input",IF($O97="Excluded","Excluded from total",IF($O97="Customer","Customer responsibility",IF($N97="","Check taxable choice",IF(AND($K97&gt;0,$F97=""),"Default labor rate used",IF($M97="","Default markup used",IF($M97&gt;Assumptions!$B$7,"Review high markup",""))))))))))))))))))</f>
        <v/>
      </c>
    </row>
    <row r="98">
      <c r="A98" s="28" t="n"/>
      <c r="B98" s="50" t="n"/>
      <c r="C98" s="28" t="n"/>
      <c r="D98" s="28" t="n"/>
      <c r="E98" s="28" t="n"/>
      <c r="F98" s="28" t="n"/>
      <c r="G98" s="30" t="n"/>
      <c r="H98" s="31" t="n"/>
      <c r="I98" s="32" t="n"/>
      <c r="J98" s="30" t="n"/>
      <c r="K98" s="33" t="n"/>
      <c r="L98" s="34" t="n"/>
      <c r="M98" s="51" t="n"/>
      <c r="N98" s="30" t="n"/>
      <c r="O98" s="30" t="n"/>
      <c r="P98" s="30" t="n"/>
      <c r="Q98" s="38">
        <f>IF(OR($H98="",$I98=""),"",IFERROR($I98*$K98,""))</f>
        <v/>
      </c>
      <c r="R98" s="39">
        <f>IF(OR($H98="",$I98=""),"",IF($K98&gt;0,IFERROR(VLOOKUP($F98,Assumptions!$E$4:$F$8,2,FALSE),Assumptions!$B$4),0))</f>
        <v/>
      </c>
      <c r="S98" s="39">
        <f>IF(OR($H98="",$I98=""),"",IFERROR($Q98*$R98,""))</f>
        <v/>
      </c>
      <c r="T98" s="39">
        <f>IF(OR($H98="",$I98=""),"",IFERROR($I98*$L98+$S98,""))</f>
        <v/>
      </c>
      <c r="U98" s="39">
        <f>IF(OR($H98="",$I98=""),"",IF($O98&lt;&gt;"Contractor",0,IFERROR($T98*IF($M98="",Assumptions!$B$6,$M98),0)))</f>
        <v/>
      </c>
      <c r="V98" s="39">
        <f>IF(OR($H98="",$I98=""),"",IF($O98&lt;&gt;"Contractor",0,IF($N98="Yes",IFERROR(($T98+$U98)*Assumptions!$B$5,0),0)))</f>
        <v/>
      </c>
      <c r="W98" s="39">
        <f>IF(OR($H98="",$I98=""),"",IF($O98&lt;&gt;"Contractor",0,IFERROR($T98+$U98+$V98,"")))</f>
        <v/>
      </c>
      <c r="X98" s="11">
        <f>IF($H98="","",IF($A98="","Check estimate ID",IF($B98="","Check estimate date",IF($C98="","Check customer",IF($D98="","Check job or site",IF($E98="","Check equipment or system",IF($G98="","Check line type",IF($I98="","Check quantity",IF($J98="","Check unit",IF($O98="","Check responsibility",IF($P98="","Check status",IF(OR($I98&lt;0,$K98&lt;0,$L98&lt;0,$M98&lt;0),"Check negative input",IF($O98="Excluded","Excluded from total",IF($O98="Customer","Customer responsibility",IF($N98="","Check taxable choice",IF(AND($K98&gt;0,$F98=""),"Default labor rate used",IF($M98="","Default markup used",IF($M98&gt;Assumptions!$B$7,"Review high markup",""))))))))))))))))))</f>
        <v/>
      </c>
    </row>
    <row r="99">
      <c r="A99" s="28" t="n"/>
      <c r="B99" s="50" t="n"/>
      <c r="C99" s="28" t="n"/>
      <c r="D99" s="28" t="n"/>
      <c r="E99" s="28" t="n"/>
      <c r="F99" s="28" t="n"/>
      <c r="G99" s="30" t="n"/>
      <c r="H99" s="31" t="n"/>
      <c r="I99" s="32" t="n"/>
      <c r="J99" s="30" t="n"/>
      <c r="K99" s="33" t="n"/>
      <c r="L99" s="34" t="n"/>
      <c r="M99" s="51" t="n"/>
      <c r="N99" s="30" t="n"/>
      <c r="O99" s="30" t="n"/>
      <c r="P99" s="30" t="n"/>
      <c r="Q99" s="36">
        <f>IF(OR($H99="",$I99=""),"",IFERROR($I99*$K99,""))</f>
        <v/>
      </c>
      <c r="R99" s="37">
        <f>IF(OR($H99="",$I99=""),"",IF($K99&gt;0,IFERROR(VLOOKUP($F99,Assumptions!$E$4:$F$8,2,FALSE),Assumptions!$B$4),0))</f>
        <v/>
      </c>
      <c r="S99" s="37">
        <f>IF(OR($H99="",$I99=""),"",IFERROR($Q99*$R99,""))</f>
        <v/>
      </c>
      <c r="T99" s="37">
        <f>IF(OR($H99="",$I99=""),"",IFERROR($I99*$L99+$S99,""))</f>
        <v/>
      </c>
      <c r="U99" s="37">
        <f>IF(OR($H99="",$I99=""),"",IF($O99&lt;&gt;"Contractor",0,IFERROR($T99*IF($M99="",Assumptions!$B$6,$M99),0)))</f>
        <v/>
      </c>
      <c r="V99" s="37">
        <f>IF(OR($H99="",$I99=""),"",IF($O99&lt;&gt;"Contractor",0,IF($N99="Yes",IFERROR(($T99+$U99)*Assumptions!$B$5,0),0)))</f>
        <v/>
      </c>
      <c r="W99" s="37">
        <f>IF(OR($H99="",$I99=""),"",IF($O99&lt;&gt;"Contractor",0,IFERROR($T99+$U99+$V99,"")))</f>
        <v/>
      </c>
      <c r="X99" s="7">
        <f>IF($H99="","",IF($A99="","Check estimate ID",IF($B99="","Check estimate date",IF($C99="","Check customer",IF($D99="","Check job or site",IF($E99="","Check equipment or system",IF($G99="","Check line type",IF($I99="","Check quantity",IF($J99="","Check unit",IF($O99="","Check responsibility",IF($P99="","Check status",IF(OR($I99&lt;0,$K99&lt;0,$L99&lt;0,$M99&lt;0),"Check negative input",IF($O99="Excluded","Excluded from total",IF($O99="Customer","Customer responsibility",IF($N99="","Check taxable choice",IF(AND($K99&gt;0,$F99=""),"Default labor rate used",IF($M99="","Default markup used",IF($M99&gt;Assumptions!$B$7,"Review high markup",""))))))))))))))))))</f>
        <v/>
      </c>
    </row>
    <row r="100">
      <c r="A100" s="28" t="n"/>
      <c r="B100" s="50" t="n"/>
      <c r="C100" s="28" t="n"/>
      <c r="D100" s="28" t="n"/>
      <c r="E100" s="28" t="n"/>
      <c r="F100" s="28" t="n"/>
      <c r="G100" s="30" t="n"/>
      <c r="H100" s="31" t="n"/>
      <c r="I100" s="32" t="n"/>
      <c r="J100" s="30" t="n"/>
      <c r="K100" s="33" t="n"/>
      <c r="L100" s="34" t="n"/>
      <c r="M100" s="51" t="n"/>
      <c r="N100" s="30" t="n"/>
      <c r="O100" s="30" t="n"/>
      <c r="P100" s="30" t="n"/>
      <c r="Q100" s="38">
        <f>IF(OR($H100="",$I100=""),"",IFERROR($I100*$K100,""))</f>
        <v/>
      </c>
      <c r="R100" s="39">
        <f>IF(OR($H100="",$I100=""),"",IF($K100&gt;0,IFERROR(VLOOKUP($F100,Assumptions!$E$4:$F$8,2,FALSE),Assumptions!$B$4),0))</f>
        <v/>
      </c>
      <c r="S100" s="39">
        <f>IF(OR($H100="",$I100=""),"",IFERROR($Q100*$R100,""))</f>
        <v/>
      </c>
      <c r="T100" s="39">
        <f>IF(OR($H100="",$I100=""),"",IFERROR($I100*$L100+$S100,""))</f>
        <v/>
      </c>
      <c r="U100" s="39">
        <f>IF(OR($H100="",$I100=""),"",IF($O100&lt;&gt;"Contractor",0,IFERROR($T100*IF($M100="",Assumptions!$B$6,$M100),0)))</f>
        <v/>
      </c>
      <c r="V100" s="39">
        <f>IF(OR($H100="",$I100=""),"",IF($O100&lt;&gt;"Contractor",0,IF($N100="Yes",IFERROR(($T100+$U100)*Assumptions!$B$5,0),0)))</f>
        <v/>
      </c>
      <c r="W100" s="39">
        <f>IF(OR($H100="",$I100=""),"",IF($O100&lt;&gt;"Contractor",0,IFERROR($T100+$U100+$V100,"")))</f>
        <v/>
      </c>
      <c r="X100" s="11">
        <f>IF($H100="","",IF($A100="","Check estimate ID",IF($B100="","Check estimate date",IF($C100="","Check customer",IF($D100="","Check job or site",IF($E100="","Check equipment or system",IF($G100="","Check line type",IF($I100="","Check quantity",IF($J100="","Check unit",IF($O100="","Check responsibility",IF($P100="","Check status",IF(OR($I100&lt;0,$K100&lt;0,$L100&lt;0,$M100&lt;0),"Check negative input",IF($O100="Excluded","Excluded from total",IF($O100="Customer","Customer responsibility",IF($N100="","Check taxable choice",IF(AND($K100&gt;0,$F100=""),"Default labor rate used",IF($M100="","Default markup used",IF($M100&gt;Assumptions!$B$7,"Review high markup",""))))))))))))))))))</f>
        <v/>
      </c>
    </row>
    <row r="101">
      <c r="A101" s="28" t="n"/>
      <c r="B101" s="50" t="n"/>
      <c r="C101" s="28" t="n"/>
      <c r="D101" s="28" t="n"/>
      <c r="E101" s="28" t="n"/>
      <c r="F101" s="28" t="n"/>
      <c r="G101" s="30" t="n"/>
      <c r="H101" s="31" t="n"/>
      <c r="I101" s="32" t="n"/>
      <c r="J101" s="30" t="n"/>
      <c r="K101" s="33" t="n"/>
      <c r="L101" s="34" t="n"/>
      <c r="M101" s="51" t="n"/>
      <c r="N101" s="30" t="n"/>
      <c r="O101" s="30" t="n"/>
      <c r="P101" s="30" t="n"/>
      <c r="Q101" s="36">
        <f>IF(OR($H101="",$I101=""),"",IFERROR($I101*$K101,""))</f>
        <v/>
      </c>
      <c r="R101" s="37">
        <f>IF(OR($H101="",$I101=""),"",IF($K101&gt;0,IFERROR(VLOOKUP($F101,Assumptions!$E$4:$F$8,2,FALSE),Assumptions!$B$4),0))</f>
        <v/>
      </c>
      <c r="S101" s="37">
        <f>IF(OR($H101="",$I101=""),"",IFERROR($Q101*$R101,""))</f>
        <v/>
      </c>
      <c r="T101" s="37">
        <f>IF(OR($H101="",$I101=""),"",IFERROR($I101*$L101+$S101,""))</f>
        <v/>
      </c>
      <c r="U101" s="37">
        <f>IF(OR($H101="",$I101=""),"",IF($O101&lt;&gt;"Contractor",0,IFERROR($T101*IF($M101="",Assumptions!$B$6,$M101),0)))</f>
        <v/>
      </c>
      <c r="V101" s="37">
        <f>IF(OR($H101="",$I101=""),"",IF($O101&lt;&gt;"Contractor",0,IF($N101="Yes",IFERROR(($T101+$U101)*Assumptions!$B$5,0),0)))</f>
        <v/>
      </c>
      <c r="W101" s="37">
        <f>IF(OR($H101="",$I101=""),"",IF($O101&lt;&gt;"Contractor",0,IFERROR($T101+$U101+$V101,"")))</f>
        <v/>
      </c>
      <c r="X101" s="7">
        <f>IF($H101="","",IF($A101="","Check estimate ID",IF($B101="","Check estimate date",IF($C101="","Check customer",IF($D101="","Check job or site",IF($E101="","Check equipment or system",IF($G101="","Check line type",IF($I101="","Check quantity",IF($J101="","Check unit",IF($O101="","Check responsibility",IF($P101="","Check status",IF(OR($I101&lt;0,$K101&lt;0,$L101&lt;0,$M101&lt;0),"Check negative input",IF($O101="Excluded","Excluded from total",IF($O101="Customer","Customer responsibility",IF($N101="","Check taxable choice",IF(AND($K101&gt;0,$F101=""),"Default labor rate used",IF($M101="","Default markup used",IF($M101&gt;Assumptions!$B$7,"Review high markup",""))))))))))))))))))</f>
        <v/>
      </c>
    </row>
    <row r="102">
      <c r="A102" s="28" t="n"/>
      <c r="B102" s="50" t="n"/>
      <c r="C102" s="28" t="n"/>
      <c r="D102" s="28" t="n"/>
      <c r="E102" s="28" t="n"/>
      <c r="F102" s="28" t="n"/>
      <c r="G102" s="30" t="n"/>
      <c r="H102" s="31" t="n"/>
      <c r="I102" s="32" t="n"/>
      <c r="J102" s="30" t="n"/>
      <c r="K102" s="33" t="n"/>
      <c r="L102" s="34" t="n"/>
      <c r="M102" s="51" t="n"/>
      <c r="N102" s="30" t="n"/>
      <c r="O102" s="30" t="n"/>
      <c r="P102" s="30" t="n"/>
      <c r="Q102" s="38">
        <f>IF(OR($H102="",$I102=""),"",IFERROR($I102*$K102,""))</f>
        <v/>
      </c>
      <c r="R102" s="39">
        <f>IF(OR($H102="",$I102=""),"",IF($K102&gt;0,IFERROR(VLOOKUP($F102,Assumptions!$E$4:$F$8,2,FALSE),Assumptions!$B$4),0))</f>
        <v/>
      </c>
      <c r="S102" s="39">
        <f>IF(OR($H102="",$I102=""),"",IFERROR($Q102*$R102,""))</f>
        <v/>
      </c>
      <c r="T102" s="39">
        <f>IF(OR($H102="",$I102=""),"",IFERROR($I102*$L102+$S102,""))</f>
        <v/>
      </c>
      <c r="U102" s="39">
        <f>IF(OR($H102="",$I102=""),"",IF($O102&lt;&gt;"Contractor",0,IFERROR($T102*IF($M102="",Assumptions!$B$6,$M102),0)))</f>
        <v/>
      </c>
      <c r="V102" s="39">
        <f>IF(OR($H102="",$I102=""),"",IF($O102&lt;&gt;"Contractor",0,IF($N102="Yes",IFERROR(($T102+$U102)*Assumptions!$B$5,0),0)))</f>
        <v/>
      </c>
      <c r="W102" s="39">
        <f>IF(OR($H102="",$I102=""),"",IF($O102&lt;&gt;"Contractor",0,IFERROR($T102+$U102+$V102,"")))</f>
        <v/>
      </c>
      <c r="X102" s="11">
        <f>IF($H102="","",IF($A102="","Check estimate ID",IF($B102="","Check estimate date",IF($C102="","Check customer",IF($D102="","Check job or site",IF($E102="","Check equipment or system",IF($G102="","Check line type",IF($I102="","Check quantity",IF($J102="","Check unit",IF($O102="","Check responsibility",IF($P102="","Check status",IF(OR($I102&lt;0,$K102&lt;0,$L102&lt;0,$M102&lt;0),"Check negative input",IF($O102="Excluded","Excluded from total",IF($O102="Customer","Customer responsibility",IF($N102="","Check taxable choice",IF(AND($K102&gt;0,$F102=""),"Default labor rate used",IF($M102="","Default markup used",IF($M102&gt;Assumptions!$B$7,"Review high markup",""))))))))))))))))))</f>
        <v/>
      </c>
    </row>
    <row r="103">
      <c r="A103" s="28" t="n"/>
      <c r="B103" s="50" t="n"/>
      <c r="C103" s="28" t="n"/>
      <c r="D103" s="28" t="n"/>
      <c r="E103" s="28" t="n"/>
      <c r="F103" s="28" t="n"/>
      <c r="G103" s="30" t="n"/>
      <c r="H103" s="31" t="n"/>
      <c r="I103" s="32" t="n"/>
      <c r="J103" s="30" t="n"/>
      <c r="K103" s="33" t="n"/>
      <c r="L103" s="34" t="n"/>
      <c r="M103" s="51" t="n"/>
      <c r="N103" s="30" t="n"/>
      <c r="O103" s="30" t="n"/>
      <c r="P103" s="30" t="n"/>
      <c r="Q103" s="36">
        <f>IF(OR($H103="",$I103=""),"",IFERROR($I103*$K103,""))</f>
        <v/>
      </c>
      <c r="R103" s="37">
        <f>IF(OR($H103="",$I103=""),"",IF($K103&gt;0,IFERROR(VLOOKUP($F103,Assumptions!$E$4:$F$8,2,FALSE),Assumptions!$B$4),0))</f>
        <v/>
      </c>
      <c r="S103" s="37">
        <f>IF(OR($H103="",$I103=""),"",IFERROR($Q103*$R103,""))</f>
        <v/>
      </c>
      <c r="T103" s="37">
        <f>IF(OR($H103="",$I103=""),"",IFERROR($I103*$L103+$S103,""))</f>
        <v/>
      </c>
      <c r="U103" s="37">
        <f>IF(OR($H103="",$I103=""),"",IF($O103&lt;&gt;"Contractor",0,IFERROR($T103*IF($M103="",Assumptions!$B$6,$M103),0)))</f>
        <v/>
      </c>
      <c r="V103" s="37">
        <f>IF(OR($H103="",$I103=""),"",IF($O103&lt;&gt;"Contractor",0,IF($N103="Yes",IFERROR(($T103+$U103)*Assumptions!$B$5,0),0)))</f>
        <v/>
      </c>
      <c r="W103" s="37">
        <f>IF(OR($H103="",$I103=""),"",IF($O103&lt;&gt;"Contractor",0,IFERROR($T103+$U103+$V103,"")))</f>
        <v/>
      </c>
      <c r="X103" s="7">
        <f>IF($H103="","",IF($A103="","Check estimate ID",IF($B103="","Check estimate date",IF($C103="","Check customer",IF($D103="","Check job or site",IF($E103="","Check equipment or system",IF($G103="","Check line type",IF($I103="","Check quantity",IF($J103="","Check unit",IF($O103="","Check responsibility",IF($P103="","Check status",IF(OR($I103&lt;0,$K103&lt;0,$L103&lt;0,$M103&lt;0),"Check negative input",IF($O103="Excluded","Excluded from total",IF($O103="Customer","Customer responsibility",IF($N103="","Check taxable choice",IF(AND($K103&gt;0,$F103=""),"Default labor rate used",IF($M103="","Default markup used",IF($M103&gt;Assumptions!$B$7,"Review high markup",""))))))))))))))))))</f>
        <v/>
      </c>
    </row>
    <row r="104">
      <c r="A104" s="28" t="n"/>
      <c r="B104" s="50" t="n"/>
      <c r="C104" s="28" t="n"/>
      <c r="D104" s="28" t="n"/>
      <c r="E104" s="28" t="n"/>
      <c r="F104" s="28" t="n"/>
      <c r="G104" s="30" t="n"/>
      <c r="H104" s="31" t="n"/>
      <c r="I104" s="32" t="n"/>
      <c r="J104" s="30" t="n"/>
      <c r="K104" s="33" t="n"/>
      <c r="L104" s="34" t="n"/>
      <c r="M104" s="51" t="n"/>
      <c r="N104" s="30" t="n"/>
      <c r="O104" s="30" t="n"/>
      <c r="P104" s="30" t="n"/>
      <c r="Q104" s="38">
        <f>IF(OR($H104="",$I104=""),"",IFERROR($I104*$K104,""))</f>
        <v/>
      </c>
      <c r="R104" s="39">
        <f>IF(OR($H104="",$I104=""),"",IF($K104&gt;0,IFERROR(VLOOKUP($F104,Assumptions!$E$4:$F$8,2,FALSE),Assumptions!$B$4),0))</f>
        <v/>
      </c>
      <c r="S104" s="39">
        <f>IF(OR($H104="",$I104=""),"",IFERROR($Q104*$R104,""))</f>
        <v/>
      </c>
      <c r="T104" s="39">
        <f>IF(OR($H104="",$I104=""),"",IFERROR($I104*$L104+$S104,""))</f>
        <v/>
      </c>
      <c r="U104" s="39">
        <f>IF(OR($H104="",$I104=""),"",IF($O104&lt;&gt;"Contractor",0,IFERROR($T104*IF($M104="",Assumptions!$B$6,$M104),0)))</f>
        <v/>
      </c>
      <c r="V104" s="39">
        <f>IF(OR($H104="",$I104=""),"",IF($O104&lt;&gt;"Contractor",0,IF($N104="Yes",IFERROR(($T104+$U104)*Assumptions!$B$5,0),0)))</f>
        <v/>
      </c>
      <c r="W104" s="39">
        <f>IF(OR($H104="",$I104=""),"",IF($O104&lt;&gt;"Contractor",0,IFERROR($T104+$U104+$V104,"")))</f>
        <v/>
      </c>
      <c r="X104" s="11">
        <f>IF($H104="","",IF($A104="","Check estimate ID",IF($B104="","Check estimate date",IF($C104="","Check customer",IF($D104="","Check job or site",IF($E104="","Check equipment or system",IF($G104="","Check line type",IF($I104="","Check quantity",IF($J104="","Check unit",IF($O104="","Check responsibility",IF($P104="","Check status",IF(OR($I104&lt;0,$K104&lt;0,$L104&lt;0,$M104&lt;0),"Check negative input",IF($O104="Excluded","Excluded from total",IF($O104="Customer","Customer responsibility",IF($N104="","Check taxable choice",IF(AND($K104&gt;0,$F104=""),"Default labor rate used",IF($M104="","Default markup used",IF($M104&gt;Assumptions!$B$7,"Review high markup",""))))))))))))))))))</f>
        <v/>
      </c>
    </row>
    <row r="105">
      <c r="A105" s="28" t="n"/>
      <c r="B105" s="50" t="n"/>
      <c r="C105" s="28" t="n"/>
      <c r="D105" s="28" t="n"/>
      <c r="E105" s="28" t="n"/>
      <c r="F105" s="28" t="n"/>
      <c r="G105" s="30" t="n"/>
      <c r="H105" s="31" t="n"/>
      <c r="I105" s="32" t="n"/>
      <c r="J105" s="30" t="n"/>
      <c r="K105" s="33" t="n"/>
      <c r="L105" s="34" t="n"/>
      <c r="M105" s="51" t="n"/>
      <c r="N105" s="30" t="n"/>
      <c r="O105" s="30" t="n"/>
      <c r="P105" s="30" t="n"/>
      <c r="Q105" s="36">
        <f>IF(OR($H105="",$I105=""),"",IFERROR($I105*$K105,""))</f>
        <v/>
      </c>
      <c r="R105" s="37">
        <f>IF(OR($H105="",$I105=""),"",IF($K105&gt;0,IFERROR(VLOOKUP($F105,Assumptions!$E$4:$F$8,2,FALSE),Assumptions!$B$4),0))</f>
        <v/>
      </c>
      <c r="S105" s="37">
        <f>IF(OR($H105="",$I105=""),"",IFERROR($Q105*$R105,""))</f>
        <v/>
      </c>
      <c r="T105" s="37">
        <f>IF(OR($H105="",$I105=""),"",IFERROR($I105*$L105+$S105,""))</f>
        <v/>
      </c>
      <c r="U105" s="37">
        <f>IF(OR($H105="",$I105=""),"",IF($O105&lt;&gt;"Contractor",0,IFERROR($T105*IF($M105="",Assumptions!$B$6,$M105),0)))</f>
        <v/>
      </c>
      <c r="V105" s="37">
        <f>IF(OR($H105="",$I105=""),"",IF($O105&lt;&gt;"Contractor",0,IF($N105="Yes",IFERROR(($T105+$U105)*Assumptions!$B$5,0),0)))</f>
        <v/>
      </c>
      <c r="W105" s="37">
        <f>IF(OR($H105="",$I105=""),"",IF($O105&lt;&gt;"Contractor",0,IFERROR($T105+$U105+$V105,"")))</f>
        <v/>
      </c>
      <c r="X105" s="7">
        <f>IF($H105="","",IF($A105="","Check estimate ID",IF($B105="","Check estimate date",IF($C105="","Check customer",IF($D105="","Check job or site",IF($E105="","Check equipment or system",IF($G105="","Check line type",IF($I105="","Check quantity",IF($J105="","Check unit",IF($O105="","Check responsibility",IF($P105="","Check status",IF(OR($I105&lt;0,$K105&lt;0,$L105&lt;0,$M105&lt;0),"Check negative input",IF($O105="Excluded","Excluded from total",IF($O105="Customer","Customer responsibility",IF($N105="","Check taxable choice",IF(AND($K105&gt;0,$F105=""),"Default labor rate used",IF($M105="","Default markup used",IF($M105&gt;Assumptions!$B$7,"Review high markup",""))))))))))))))))))</f>
        <v/>
      </c>
    </row>
    <row r="106">
      <c r="A106" s="28" t="n"/>
      <c r="B106" s="50" t="n"/>
      <c r="C106" s="28" t="n"/>
      <c r="D106" s="28" t="n"/>
      <c r="E106" s="28" t="n"/>
      <c r="F106" s="28" t="n"/>
      <c r="G106" s="30" t="n"/>
      <c r="H106" s="31" t="n"/>
      <c r="I106" s="32" t="n"/>
      <c r="J106" s="30" t="n"/>
      <c r="K106" s="33" t="n"/>
      <c r="L106" s="34" t="n"/>
      <c r="M106" s="51" t="n"/>
      <c r="N106" s="30" t="n"/>
      <c r="O106" s="30" t="n"/>
      <c r="P106" s="30" t="n"/>
      <c r="Q106" s="38">
        <f>IF(OR($H106="",$I106=""),"",IFERROR($I106*$K106,""))</f>
        <v/>
      </c>
      <c r="R106" s="39">
        <f>IF(OR($H106="",$I106=""),"",IF($K106&gt;0,IFERROR(VLOOKUP($F106,Assumptions!$E$4:$F$8,2,FALSE),Assumptions!$B$4),0))</f>
        <v/>
      </c>
      <c r="S106" s="39">
        <f>IF(OR($H106="",$I106=""),"",IFERROR($Q106*$R106,""))</f>
        <v/>
      </c>
      <c r="T106" s="39">
        <f>IF(OR($H106="",$I106=""),"",IFERROR($I106*$L106+$S106,""))</f>
        <v/>
      </c>
      <c r="U106" s="39">
        <f>IF(OR($H106="",$I106=""),"",IF($O106&lt;&gt;"Contractor",0,IFERROR($T106*IF($M106="",Assumptions!$B$6,$M106),0)))</f>
        <v/>
      </c>
      <c r="V106" s="39">
        <f>IF(OR($H106="",$I106=""),"",IF($O106&lt;&gt;"Contractor",0,IF($N106="Yes",IFERROR(($T106+$U106)*Assumptions!$B$5,0),0)))</f>
        <v/>
      </c>
      <c r="W106" s="39">
        <f>IF(OR($H106="",$I106=""),"",IF($O106&lt;&gt;"Contractor",0,IFERROR($T106+$U106+$V106,"")))</f>
        <v/>
      </c>
      <c r="X106" s="11">
        <f>IF($H106="","",IF($A106="","Check estimate ID",IF($B106="","Check estimate date",IF($C106="","Check customer",IF($D106="","Check job or site",IF($E106="","Check equipment or system",IF($G106="","Check line type",IF($I106="","Check quantity",IF($J106="","Check unit",IF($O106="","Check responsibility",IF($P106="","Check status",IF(OR($I106&lt;0,$K106&lt;0,$L106&lt;0,$M106&lt;0),"Check negative input",IF($O106="Excluded","Excluded from total",IF($O106="Customer","Customer responsibility",IF($N106="","Check taxable choice",IF(AND($K106&gt;0,$F106=""),"Default labor rate used",IF($M106="","Default markup used",IF($M106&gt;Assumptions!$B$7,"Review high markup",""))))))))))))))))))</f>
        <v/>
      </c>
    </row>
  </sheetData>
  <autoFilter ref="A6:X106"/>
  <mergeCells count="1">
    <mergeCell ref="A1:X1"/>
  </mergeCells>
  <conditionalFormatting sqref="X7:X106">
    <cfRule type="expression" priority="1" dxfId="1">
      <formula>AND($H7&lt;&gt;"",$X7&lt;&gt;"")</formula>
    </cfRule>
  </conditionalFormatting>
  <conditionalFormatting sqref="M7:M106">
    <cfRule type="expression" priority="2" dxfId="1">
      <formula>AND($H7&lt;&gt;"",$M7&lt;&gt;"",$M7&gt;Assumptions!$B$7)</formula>
    </cfRule>
  </conditionalFormatting>
  <conditionalFormatting sqref="O7:O106">
    <cfRule type="expression" priority="3" dxfId="2">
      <formula>OR($O7="Customer",$O7="Excluded")</formula>
    </cfRule>
  </conditionalFormatting>
  <conditionalFormatting sqref="P7:P106">
    <cfRule type="expression" priority="4" dxfId="0">
      <formula>$P7="Accepted"</formula>
    </cfRule>
  </conditionalFormatting>
  <dataValidations count="11">
    <dataValidation sqref="F7:F106" showDropDown="0" showInputMessage="0" showErrorMessage="1" allowBlank="0" errorTitle="Check technician" error="Choose a fictional technician from the list." type="list">
      <formula1>"Technician Alpha (Fictional),Technician Bravo (Fictional),Technician Charlie (Fictional),Technician Delta (Fictional),Technician Echo (Fictional)"</formula1>
    </dataValidation>
    <dataValidation sqref="G7:G106" showDropDown="0" showInputMessage="0" showErrorMessage="1" allowBlank="0" errorTitle="Check line type" error="Choose Equipment, Material, Labor, or Other." type="list">
      <formula1>"Equipment,Material,Labor,Other"</formula1>
    </dataValidation>
    <dataValidation sqref="J7:J106" showDropDown="0" showInputMessage="0" showErrorMessage="1" allowBlank="0" errorTitle="Check unit" error="Choose a unit from the stable list." type="list">
      <formula1>"Each,Job,Hour,Foot,Inch,Pound,Pack,Allowance"</formula1>
    </dataValidation>
    <dataValidation sqref="N7:N106" showDropDown="0" showInputMessage="0" showErrorMessage="1" allowBlank="0" errorTitle="Check taxable choice" error="Choose Yes or No for this planning estimate." type="list">
      <formula1>"Yes,No"</formula1>
    </dataValidation>
    <dataValidation sqref="O7:O106" showDropDown="0" showInputMessage="0" showErrorMessage="1" allowBlank="0" errorTitle="Check responsibility" error="Choose Contractor, Customer, or Excluded." type="list">
      <formula1>"Contractor,Customer,Excluded"</formula1>
    </dataValidation>
    <dataValidation sqref="P7:P106" showDropDown="0" showInputMessage="0" showErrorMessage="1" allowBlank="0" errorTitle="Check status" error="Choose a status from the list." type="list">
      <formula1>"Draft,Reviewed,Presented,Accepted,Declined"</formula1>
    </dataValidation>
    <dataValidation sqref="B7:B106" showDropDown="0" showInputMessage="0" showErrorMessage="1" allowBlank="0" errorTitle="Check estimate date" error="Enter a date from 01/01/2020 through 12/31/2100." type="date" operator="between">
      <formula1>DATE(2020,1,1)</formula1>
      <formula2>DATE(2100,12,31)</formula2>
    </dataValidation>
    <dataValidation sqref="I7:I106" showDropDown="0" showInputMessage="0" showErrorMessage="1" allowBlank="0" errorTitle="Check quantity" error="Enter a quantity from 0 through 100,000." type="decimal" operator="between">
      <formula1>0</formula1>
      <formula2>100000</formula2>
    </dataValidation>
    <dataValidation sqref="K7:K106" showDropDown="0" showInputMessage="0" showErrorMessage="1" allowBlank="0" errorTitle="Check labor hours" error="Enter labor hours per unit from 0 through 1,000." type="decimal" operator="between">
      <formula1>0</formula1>
      <formula2>1000</formula2>
    </dataValidation>
    <dataValidation sqref="L7:L106" showDropDown="0" showInputMessage="0" showErrorMessage="1" allowBlank="0" errorTitle="Check unit cost" error="Enter a unit cost from $0.00 through $1,000,000.00." type="decimal" operator="between">
      <formula1>0</formula1>
      <formula2>1000000</formula2>
    </dataValidation>
    <dataValidation sqref="M7:M106" showDropDown="0" showInputMessage="0" showErrorMessage="1" allowBlank="0" errorTitle="Check markup" error="Enter a markup from 0% through 100%, or leave it blank for the default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L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3" customWidth="1" min="3" max="3"/>
    <col width="3" customWidth="1" min="4" max="4"/>
    <col width="31" customWidth="1" min="5" max="5"/>
    <col width="14" customWidth="1" min="6" max="6"/>
    <col width="3" customWidth="1" min="7" max="7"/>
    <col width="14" customWidth="1" min="8" max="8"/>
    <col width="14" customWidth="1" min="9" max="9"/>
    <col width="12" customWidth="1" min="10" max="10"/>
    <col width="17" customWidth="1" min="11" max="11"/>
    <col width="14" customWidth="1" min="12" max="12"/>
  </cols>
  <sheetData>
    <row r="1" ht="30" customHeight="1">
      <c r="A1" s="1" t="inlineStr">
        <is>
          <t>HVAC Estimate Assumptions and Stable Choices</t>
        </is>
      </c>
    </row>
    <row r="2" ht="32" customHeight="1">
      <c r="A2" s="2" t="inlineStr">
        <is>
          <t>Orange cells are editable. Review all rates, tax treatment, quantities, scope, and pricing before presenting an estimate.</t>
        </is>
      </c>
    </row>
    <row r="3">
      <c r="A3" s="40" t="inlineStr">
        <is>
          <t>Pricing assumption</t>
        </is>
      </c>
      <c r="B3" s="40" t="inlineStr">
        <is>
          <t>Editable value</t>
        </is>
      </c>
      <c r="E3" s="40" t="inlineStr">
        <is>
          <t>Technician</t>
        </is>
      </c>
      <c r="F3" s="40" t="inlineStr">
        <is>
          <t>Labor rate</t>
        </is>
      </c>
      <c r="H3" s="40" t="inlineStr">
        <is>
          <t>Units</t>
        </is>
      </c>
      <c r="I3" s="40" t="inlineStr">
        <is>
          <t>Line types</t>
        </is>
      </c>
      <c r="J3" s="40" t="inlineStr">
        <is>
          <t>Taxable</t>
        </is>
      </c>
      <c r="K3" s="40" t="inlineStr">
        <is>
          <t>Responsibility</t>
        </is>
      </c>
      <c r="L3" s="40" t="inlineStr">
        <is>
          <t>Status</t>
        </is>
      </c>
    </row>
    <row r="4">
      <c r="A4" s="3" t="inlineStr">
        <is>
          <t>Default labor rate</t>
        </is>
      </c>
      <c r="B4" s="41" t="n">
        <v>110</v>
      </c>
      <c r="E4" s="42" t="inlineStr">
        <is>
          <t>Technician Alpha (Fictional)</t>
        </is>
      </c>
      <c r="F4" s="41" t="n">
        <v>118</v>
      </c>
      <c r="H4" s="28" t="inlineStr">
        <is>
          <t>Each</t>
        </is>
      </c>
      <c r="I4" s="28" t="inlineStr">
        <is>
          <t>Equipment</t>
        </is>
      </c>
      <c r="J4" s="28" t="inlineStr">
        <is>
          <t>Yes</t>
        </is>
      </c>
      <c r="K4" s="28" t="inlineStr">
        <is>
          <t>Contractor</t>
        </is>
      </c>
      <c r="L4" s="28" t="inlineStr">
        <is>
          <t>Draft</t>
        </is>
      </c>
    </row>
    <row r="5">
      <c r="A5" s="3" t="inlineStr">
        <is>
          <t>Sales tax rate</t>
        </is>
      </c>
      <c r="B5" s="52" t="n">
        <v>0.065</v>
      </c>
      <c r="E5" s="42" t="inlineStr">
        <is>
          <t>Technician Bravo (Fictional)</t>
        </is>
      </c>
      <c r="F5" s="41" t="n">
        <v>112</v>
      </c>
      <c r="H5" s="28" t="inlineStr">
        <is>
          <t>Job</t>
        </is>
      </c>
      <c r="I5" s="28" t="inlineStr">
        <is>
          <t>Material</t>
        </is>
      </c>
      <c r="J5" s="28" t="inlineStr">
        <is>
          <t>No</t>
        </is>
      </c>
      <c r="K5" s="28" t="inlineStr">
        <is>
          <t>Customer</t>
        </is>
      </c>
      <c r="L5" s="28" t="inlineStr">
        <is>
          <t>Reviewed</t>
        </is>
      </c>
    </row>
    <row r="6">
      <c r="A6" s="3" t="inlineStr">
        <is>
          <t>Default markup</t>
        </is>
      </c>
      <c r="B6" s="52" t="n">
        <v>0.18</v>
      </c>
      <c r="E6" s="42" t="inlineStr">
        <is>
          <t>Technician Charlie (Fictional)</t>
        </is>
      </c>
      <c r="F6" s="41" t="n">
        <v>106</v>
      </c>
      <c r="H6" s="28" t="inlineStr">
        <is>
          <t>Hour</t>
        </is>
      </c>
      <c r="I6" s="28" t="inlineStr">
        <is>
          <t>Labor</t>
        </is>
      </c>
      <c r="K6" s="28" t="inlineStr">
        <is>
          <t>Excluded</t>
        </is>
      </c>
      <c r="L6" s="28" t="inlineStr">
        <is>
          <t>Presented</t>
        </is>
      </c>
    </row>
    <row r="7">
      <c r="A7" s="3" t="inlineStr">
        <is>
          <t>Markup review threshold</t>
        </is>
      </c>
      <c r="B7" s="52" t="n">
        <v>0.3</v>
      </c>
      <c r="E7" s="42" t="inlineStr">
        <is>
          <t>Technician Delta (Fictional)</t>
        </is>
      </c>
      <c r="F7" s="41" t="n">
        <v>102</v>
      </c>
      <c r="H7" s="28" t="inlineStr">
        <is>
          <t>Foot</t>
        </is>
      </c>
      <c r="I7" s="28" t="inlineStr">
        <is>
          <t>Other</t>
        </is>
      </c>
      <c r="L7" s="28" t="inlineStr">
        <is>
          <t>Accepted</t>
        </is>
      </c>
    </row>
    <row r="8">
      <c r="A8" s="3" t="inlineStr">
        <is>
          <t>Estimate validity days</t>
        </is>
      </c>
      <c r="B8" s="44" t="n">
        <v>30</v>
      </c>
      <c r="E8" s="42" t="inlineStr">
        <is>
          <t>Technician Echo (Fictional)</t>
        </is>
      </c>
      <c r="F8" s="41" t="n">
        <v>98</v>
      </c>
      <c r="H8" s="28" t="inlineStr">
        <is>
          <t>Inch</t>
        </is>
      </c>
      <c r="L8" s="28" t="inlineStr">
        <is>
          <t>Declined</t>
        </is>
      </c>
    </row>
    <row r="9">
      <c r="H9" s="28" t="inlineStr">
        <is>
          <t>Pound</t>
        </is>
      </c>
    </row>
    <row r="10">
      <c r="H10" s="28" t="inlineStr">
        <is>
          <t>Pack</t>
        </is>
      </c>
    </row>
    <row r="11">
      <c r="H11" s="28" t="inlineStr">
        <is>
          <t>Allowance</t>
        </is>
      </c>
    </row>
    <row r="13" ht="68" customHeight="1">
      <c r="A13" s="6" t="inlineStr">
        <is>
          <t>Human review note</t>
        </is>
      </c>
      <c r="B13" s="45" t="inlineStr">
        <is>
          <t>These are editable planning assumptions for a fictional example. They do not establish tax treatment, code compliance, engineering approval, or legal sufficiency.</t>
        </is>
      </c>
    </row>
  </sheetData>
  <autoFilter ref="E3:F8"/>
  <mergeCells count="1">
    <mergeCell ref="A1:L1"/>
  </mergeCells>
  <dataValidations count="3">
    <dataValidation sqref="B4 F4:F8" showDropDown="0" showInputMessage="1" showErrorMessage="1" allowBlank="0" errorTitle="Check rate" error="Enter a rate from $0.00 through $1,000.00." promptTitle="Planning rate" prompt="Enter an editable planning rate." type="decimal" operator="between">
      <formula1>0</formula1>
      <formula2>1000</formula2>
    </dataValidation>
    <dataValidation sqref="B5:B7" showDropDown="0" showInputMessage="0" showErrorMessage="1" allowBlank="0" errorTitle="Check percentage" error="Enter a percentage from 0% through 100%." type="decimal" operator="between">
      <formula1>0</formula1>
      <formula2>1</formula2>
    </dataValidation>
    <dataValidation sqref="B8" showDropDown="0" showInputMessage="0" showErrorMessage="1" allowBlank="0" errorTitle="Check validity period" error="Enter a whole number from 0 through 365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2026-09-11T12:25:49Z</dcterms:created>
  <dcterms:modified xmlns:dcterms="http://purl.org/dc/terms/" xmlns:xsi="http://www.w3.org/2001/XMLSchema-instance" xsi:type="dcterms:W3CDTF">2026-09-11T12:39:54+00:00Z</dcterms:modified>
</cp:coreProperties>
</file>