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 Lines'!$A$5:$X$105</definedName>
    <definedName name="_xlnm._FilterDatabase" localSheetId="2" hidden="1">'Assumptions'!$A$4:$F$7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46D"/>
      <sz val="9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1DE"/>
      </patternFill>
    </fill>
    <fill>
      <patternFill patternType="solid">
        <fgColor rgb="00F1F6F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color rgb="00FFFFFF"/>
        <sz val="10"/>
      </font>
      <fill>
        <patternFill patternType="solid">
          <fgColor rgb="00C6532F"/>
        </patternFill>
      </fill>
    </dxf>
    <dxf>
      <font>
        <name val="Calibri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Scenario Price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'Summary'!G14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'Summary'!$A$15:$A$17</f>
            </numRef>
          </cat>
          <val>
            <numRef>
              <f>'Summary'!$G$15:$G$17</f>
            </numRef>
          </val>
        </ser>
        <ser>
          <idx val="1"/>
          <order val="1"/>
          <tx>
            <strRef>
              <f>'Summary'!I14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'Summary'!$A$15:$A$17</f>
            </numRef>
          </cat>
          <val>
            <numRef>
              <f>'Summary'!$I$15:$I$17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Scenario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6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7" customWidth="1" min="4" max="4"/>
    <col width="15" customWidth="1" min="5" max="5"/>
    <col width="16" customWidth="1" min="6" max="6"/>
    <col width="16" customWidth="1" min="7" max="7"/>
    <col width="21" customWidth="1" min="8" max="8"/>
    <col width="16" customWidth="1" min="9" max="9"/>
    <col width="21" customWidth="1" min="10" max="10"/>
  </cols>
  <sheetData>
    <row r="1" ht="26" customHeight="1">
      <c r="A1" s="1" t="inlineStr">
        <is>
          <t>HVAC Equipment Markup Calculator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>
      <c r="A2" s="2" t="inlineStr">
        <is>
          <t>Indicators and scenario comparisons calculated from the prepared Quote Lines range.</t>
        </is>
      </c>
    </row>
    <row r="3">
      <c r="A3" s="3" t="inlineStr">
        <is>
          <t>Current Quote Indicators</t>
        </is>
      </c>
      <c r="B3" s="3" t="inlineStr">
        <is>
          <t>Value</t>
        </is>
      </c>
    </row>
    <row r="4">
      <c r="A4" s="4" t="inlineStr">
        <is>
          <t>Entered Lines</t>
        </is>
      </c>
      <c r="B4" s="5">
        <f>COUNT('Quote Lines'!$A$6:$A$105)</f>
        <v/>
      </c>
    </row>
    <row r="5">
      <c r="A5" s="6" t="inlineStr">
        <is>
          <t>Equipment Cost</t>
        </is>
      </c>
      <c r="B5" s="36">
        <f>IF($B$4=0,"",SUM('Quote Lines'!$O$6:$O$105))</f>
        <v/>
      </c>
    </row>
    <row r="6">
      <c r="A6" s="4" t="inlineStr">
        <is>
          <t>Labor Cost</t>
        </is>
      </c>
      <c r="B6" s="37">
        <f>IF($B$4=0,"",SUM('Quote Lines'!$P$6:$P$105))</f>
        <v/>
      </c>
    </row>
    <row r="7">
      <c r="A7" s="6" t="inlineStr">
        <is>
          <t>Total Cost</t>
        </is>
      </c>
      <c r="B7" s="36">
        <f>IF($B$4=0,"",SUM('Quote Lines'!$Q$6:$Q$105))</f>
        <v/>
      </c>
    </row>
    <row r="8">
      <c r="A8" s="4" t="inlineStr">
        <is>
          <t>Suggested Price</t>
        </is>
      </c>
      <c r="B8" s="37">
        <f>IF($B$4=0,"",SUM('Quote Lines'!$T$6:$T$105))</f>
        <v/>
      </c>
    </row>
    <row r="9">
      <c r="A9" s="6" t="inlineStr">
        <is>
          <t>Gross Profit</t>
        </is>
      </c>
      <c r="B9" s="36">
        <f>IF($B$4=0,"",SUM('Quote Lines'!$U$6:$U$105))</f>
        <v/>
      </c>
    </row>
    <row r="10">
      <c r="A10" s="4" t="inlineStr">
        <is>
          <t>Gross Margin</t>
        </is>
      </c>
      <c r="B10" s="9">
        <f>IF($B$4=0,"",IFERROR($B$9/$B$8,""))</f>
        <v/>
      </c>
    </row>
    <row r="11">
      <c r="A11" s="6" t="inlineStr">
        <is>
          <t>Lines Needing Review</t>
        </is>
      </c>
      <c r="B11" s="10">
        <f>IF($B$4=0,"",COUNTIF('Quote Lines'!$X$6:$X$105,"?*"))</f>
        <v/>
      </c>
    </row>
    <row r="12"/>
    <row r="13"/>
    <row r="14">
      <c r="A14" s="11" t="inlineStr">
        <is>
          <t>Scenario</t>
        </is>
      </c>
      <c r="B14" s="11" t="inlineStr">
        <is>
          <t>Equipment Markup</t>
        </is>
      </c>
      <c r="C14" s="11" t="inlineStr">
        <is>
          <t>Target Gross Margin</t>
        </is>
      </c>
      <c r="D14" s="11" t="inlineStr">
        <is>
          <t>Labor Cost / Hour</t>
        </is>
      </c>
      <c r="E14" s="11" t="inlineStr">
        <is>
          <t>Labor Markup</t>
        </is>
      </c>
      <c r="F14" s="11" t="inlineStr">
        <is>
          <t>Scenario Cost</t>
        </is>
      </c>
      <c r="G14" s="11" t="inlineStr">
        <is>
          <t>Markup Price</t>
        </is>
      </c>
      <c r="H14" s="11" t="inlineStr">
        <is>
          <t>Markup Gross Margin</t>
        </is>
      </c>
      <c r="I14" s="11" t="inlineStr">
        <is>
          <t>Margin Price</t>
        </is>
      </c>
      <c r="J14" s="11" t="inlineStr">
        <is>
          <t>Margin Gross Margin</t>
        </is>
      </c>
    </row>
    <row r="15">
      <c r="A15" s="12">
        <f>Assumptions!A5</f>
        <v/>
      </c>
      <c r="B15" s="13">
        <f>Assumptions!B5</f>
        <v/>
      </c>
      <c r="C15" s="13">
        <f>Assumptions!C5</f>
        <v/>
      </c>
      <c r="D15" s="38">
        <f>Assumptions!D5</f>
        <v/>
      </c>
      <c r="E15" s="13">
        <f>Assumptions!E5</f>
        <v/>
      </c>
      <c r="F15" s="38">
        <f>IF($B$4=0,"",IFERROR(SUM('Quote Lines'!$O$6:$O$105)+SUM('Quote Lines'!$N$6:$N$105)*$D15,""))</f>
        <v/>
      </c>
      <c r="G15" s="38">
        <f>IF($B$4=0,"",IFERROR(SUM('Quote Lines'!$O$6:$O$105)*(1+$B15)+SUM('Quote Lines'!$N$6:$N$105)*$D15*(1+$E15),""))</f>
        <v/>
      </c>
      <c r="H15" s="13">
        <f>IF(OR($F15="",$G15=""),"",IFERROR(($G15-$F15)/$G15,""))</f>
        <v/>
      </c>
      <c r="I15" s="38">
        <f>IF($F15="","",IFERROR($F15/(1-$C15),""))</f>
        <v/>
      </c>
      <c r="J15" s="13">
        <f>IF(OR($F15="",$I15=""),"",IFERROR(($I15-$F15)/$I15,""))</f>
        <v/>
      </c>
    </row>
    <row r="16">
      <c r="A16" s="15">
        <f>Assumptions!A6</f>
        <v/>
      </c>
      <c r="B16" s="16">
        <f>Assumptions!B6</f>
        <v/>
      </c>
      <c r="C16" s="16">
        <f>Assumptions!C6</f>
        <v/>
      </c>
      <c r="D16" s="39">
        <f>Assumptions!D6</f>
        <v/>
      </c>
      <c r="E16" s="16">
        <f>Assumptions!E6</f>
        <v/>
      </c>
      <c r="F16" s="39">
        <f>IF($B$4=0,"",IFERROR(SUM('Quote Lines'!$O$6:$O$105)+SUM('Quote Lines'!$N$6:$N$105)*$D16,""))</f>
        <v/>
      </c>
      <c r="G16" s="39">
        <f>IF($B$4=0,"",IFERROR(SUM('Quote Lines'!$O$6:$O$105)*(1+$B16)+SUM('Quote Lines'!$N$6:$N$105)*$D16*(1+$E16),""))</f>
        <v/>
      </c>
      <c r="H16" s="16">
        <f>IF(OR($F16="",$G16=""),"",IFERROR(($G16-$F16)/$G16,""))</f>
        <v/>
      </c>
      <c r="I16" s="39">
        <f>IF($F16="","",IFERROR($F16/(1-$C16),""))</f>
        <v/>
      </c>
      <c r="J16" s="16">
        <f>IF(OR($F16="",$I16=""),"",IFERROR(($I16-$F16)/$I16,""))</f>
        <v/>
      </c>
    </row>
    <row r="17">
      <c r="A17" s="12">
        <f>Assumptions!A7</f>
        <v/>
      </c>
      <c r="B17" s="13">
        <f>Assumptions!B7</f>
        <v/>
      </c>
      <c r="C17" s="13">
        <f>Assumptions!C7</f>
        <v/>
      </c>
      <c r="D17" s="38">
        <f>Assumptions!D7</f>
        <v/>
      </c>
      <c r="E17" s="13">
        <f>Assumptions!E7</f>
        <v/>
      </c>
      <c r="F17" s="38">
        <f>IF($B$4=0,"",IFERROR(SUM('Quote Lines'!$O$6:$O$105)+SUM('Quote Lines'!$N$6:$N$105)*$D17,""))</f>
        <v/>
      </c>
      <c r="G17" s="38">
        <f>IF($B$4=0,"",IFERROR(SUM('Quote Lines'!$O$6:$O$105)*(1+$B17)+SUM('Quote Lines'!$N$6:$N$105)*$D17*(1+$E17),""))</f>
        <v/>
      </c>
      <c r="H17" s="13">
        <f>IF(OR($F17="",$G17=""),"",IFERROR(($G17-$F17)/$G17,""))</f>
        <v/>
      </c>
      <c r="I17" s="38">
        <f>IF($F17="","",IFERROR($F17/(1-$C17),""))</f>
        <v/>
      </c>
      <c r="J17" s="13">
        <f>IF(OR($F17="",$I17=""),"",IFERROR(($I17-$F17)/$I17,""))</f>
        <v/>
      </c>
    </row>
  </sheetData>
  <mergeCells count="1">
    <mergeCell ref="A1:J1"/>
  </mergeCells>
  <conditionalFormatting sqref="B11">
    <cfRule type="expression" priority="1" dxfId="0">
      <formula>AND($B$11&lt;&gt;"",$B$11&gt;0)</formula>
    </cfRule>
    <cfRule type="expression" priority="2" dxfId="1">
      <formula>$B$11=0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6" customWidth="1" min="3" max="3"/>
    <col width="25" customWidth="1" min="4" max="4"/>
    <col width="34" customWidth="1" min="5" max="5"/>
    <col width="11" customWidth="1" min="6" max="6"/>
    <col width="10" customWidth="1" min="7" max="7"/>
    <col width="23" customWidth="1" min="8" max="8"/>
    <col width="16" customWidth="1" min="9" max="9"/>
    <col width="13" customWidth="1" min="10" max="10"/>
    <col width="15" customWidth="1" min="11" max="11"/>
    <col width="15" customWidth="1" min="12" max="12"/>
    <col width="18" customWidth="1" min="13" max="13"/>
    <col width="13" customWidth="1" min="14" max="14"/>
    <col width="16" customWidth="1" min="15" max="15"/>
    <col width="15" customWidth="1" min="16" max="16"/>
    <col width="15" customWidth="1" min="17" max="17"/>
    <col width="16" customWidth="1" min="18" max="18"/>
    <col width="16" customWidth="1" min="19" max="19"/>
    <col width="17" customWidth="1" min="20" max="20"/>
    <col width="15" customWidth="1" min="21" max="21"/>
    <col width="14" customWidth="1" min="22" max="22"/>
    <col width="16" customWidth="1" min="23" max="23"/>
    <col width="18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</cols>
  <sheetData>
    <row r="1" ht="26" customHeight="1">
      <c r="A1" s="1" t="inlineStr">
        <is>
          <t>HVAC Equipment Quote Lines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35" t="n"/>
    </row>
    <row r="2">
      <c r="A2" s="2" t="inlineStr">
        <is>
          <t>Orange cells are editable. Calculated prices compare the selected markup and gross-margin scenario.</t>
        </is>
      </c>
    </row>
    <row r="3">
      <c r="A3" s="2" t="inlineStr">
        <is>
          <t>Review each flagged line before using a price in a customer quote.</t>
        </is>
      </c>
    </row>
    <row r="4"/>
    <row r="5">
      <c r="A5" s="18" t="inlineStr">
        <is>
          <t>Quote Date</t>
        </is>
      </c>
      <c r="B5" s="18" t="inlineStr">
        <is>
          <t>Customer</t>
        </is>
      </c>
      <c r="C5" s="18" t="inlineStr">
        <is>
          <t>Job</t>
        </is>
      </c>
      <c r="D5" s="18" t="inlineStr">
        <is>
          <t>Equipment</t>
        </is>
      </c>
      <c r="E5" s="18" t="inlineStr">
        <is>
          <t>Description</t>
        </is>
      </c>
      <c r="F5" s="18" t="inlineStr">
        <is>
          <t>Quantity</t>
        </is>
      </c>
      <c r="G5" s="18" t="inlineStr">
        <is>
          <t>Unit</t>
        </is>
      </c>
      <c r="H5" s="18" t="inlineStr">
        <is>
          <t>Technician</t>
        </is>
      </c>
      <c r="I5" s="18" t="inlineStr">
        <is>
          <t>Responsibility</t>
        </is>
      </c>
      <c r="J5" s="18" t="inlineStr">
        <is>
          <t>Status</t>
        </is>
      </c>
      <c r="K5" s="18" t="inlineStr">
        <is>
          <t>Scenario</t>
        </is>
      </c>
      <c r="L5" s="18" t="inlineStr">
        <is>
          <t>Pricing Basis</t>
        </is>
      </c>
      <c r="M5" s="18" t="inlineStr">
        <is>
          <t>Unit Equipment Cost</t>
        </is>
      </c>
      <c r="N5" s="18" t="inlineStr">
        <is>
          <t>Labor Hours</t>
        </is>
      </c>
      <c r="O5" s="18" t="inlineStr">
        <is>
          <t>Equipment Cost</t>
        </is>
      </c>
      <c r="P5" s="18" t="inlineStr">
        <is>
          <t>Labor Cost</t>
        </is>
      </c>
      <c r="Q5" s="18" t="inlineStr">
        <is>
          <t>Total Cost</t>
        </is>
      </c>
      <c r="R5" s="18" t="inlineStr">
        <is>
          <t>Markup Price</t>
        </is>
      </c>
      <c r="S5" s="18" t="inlineStr">
        <is>
          <t>Margin Price</t>
        </is>
      </c>
      <c r="T5" s="18" t="inlineStr">
        <is>
          <t>Suggested Price</t>
        </is>
      </c>
      <c r="U5" s="18" t="inlineStr">
        <is>
          <t>Gross Profit</t>
        </is>
      </c>
      <c r="V5" s="18" t="inlineStr">
        <is>
          <t>Gross Margin</t>
        </is>
      </c>
      <c r="W5" s="18" t="inlineStr">
        <is>
          <t>Effective Markup</t>
        </is>
      </c>
      <c r="X5" s="18" t="inlineStr">
        <is>
          <t>Check</t>
        </is>
      </c>
    </row>
    <row r="6">
      <c r="A6" s="40" t="n">
        <v>46258</v>
      </c>
      <c r="B6" s="20" t="inlineStr">
        <is>
          <t>Fictional Cedar Test Customer</t>
        </is>
      </c>
      <c r="C6" s="20" t="inlineStr">
        <is>
          <t>Sample Heat Pump Replacement</t>
        </is>
      </c>
      <c r="D6" s="20" t="inlineStr">
        <is>
          <t>Sample 3-ton Heat Pump</t>
        </is>
      </c>
      <c r="E6" s="20" t="inlineStr">
        <is>
          <t>Indoor and outdoor equipment package</t>
        </is>
      </c>
      <c r="F6" s="21" t="n">
        <v>1</v>
      </c>
      <c r="G6" s="20" t="inlineStr">
        <is>
          <t>set</t>
        </is>
      </c>
      <c r="H6" s="20" t="inlineStr">
        <is>
          <t>Fictional Tech Alpha</t>
        </is>
      </c>
      <c r="I6" s="20" t="inlineStr">
        <is>
          <t>Contractor</t>
        </is>
      </c>
      <c r="J6" s="20" t="inlineStr">
        <is>
          <t>Draft</t>
        </is>
      </c>
      <c r="K6" s="20" t="inlineStr">
        <is>
          <t>Standard</t>
        </is>
      </c>
      <c r="L6" s="20" t="inlineStr">
        <is>
          <t>Markup</t>
        </is>
      </c>
      <c r="M6" s="41" t="n">
        <v>4200</v>
      </c>
      <c r="N6" s="21" t="n">
        <v>14</v>
      </c>
      <c r="O6" s="42">
        <f>IF(OR($F6="",$M6=""),"",IFERROR($F6*$M6,""))</f>
        <v/>
      </c>
      <c r="P6" s="42">
        <f>IF(OR($N6="",$K6=""),"",IFERROR($N6*VLOOKUP($K6,Assumptions!$A$5:$E$7,4,FALSE),""))</f>
        <v/>
      </c>
      <c r="Q6" s="42">
        <f>IF(OR($O6="",$P6=""),"",IFERROR($O6+$P6,""))</f>
        <v/>
      </c>
      <c r="R6" s="42">
        <f>IF(OR($O6="",$P6="",$K6=""),"",IFERROR($O6*(1+VLOOKUP($K6,Assumptions!$A$5:$E$7,2,FALSE))+$P6*(1+VLOOKUP($K6,Assumptions!$A$5:$E$7,5,FALSE)),""))</f>
        <v/>
      </c>
      <c r="S6" s="42">
        <f>IF(OR($Q6="",$K6=""),"",IFERROR($Q6/(1-VLOOKUP($K6,Assumptions!$A$5:$E$7,3,FALSE)),""))</f>
        <v/>
      </c>
      <c r="T6" s="42">
        <f>IF(OR($L6="",$R6="",$S6=""),"",IF($L6="Markup",$R6,IF($L6="Gross Margin",$S6,"")))</f>
        <v/>
      </c>
      <c r="U6" s="42">
        <f>IF(OR($T6="",$Q6=""),"",IFERROR($T6-$Q6,""))</f>
        <v/>
      </c>
      <c r="V6" s="24">
        <f>IF(OR($U6="",$T6=""),"",IFERROR($U6/$T6,""))</f>
        <v/>
      </c>
      <c r="W6" s="24">
        <f>IF(OR($U6="",$Q6=""),"",IFERROR($U6/$Q6,""))</f>
        <v/>
      </c>
      <c r="X6" s="25">
        <f>IF(COUNTA($A6:$N6)=0,"",IF(OR($A6="",$B6="",$C6="",$D6="",$E6="",$F6="",$G6="",$H6="",$I6="",$J6="",$K6="",$L6="",$M6="",$N6=""),"Check inputs",IF(OR($F6&lt;=0,$M6&lt;$AG$8,$N6&lt;0),"Check cost inputs",IF($T6="","Check pricing",IF($V6&lt;$AG$10,"Margin check","")))))</f>
        <v/>
      </c>
      <c r="Z6">
        <f>Assumptions!A5</f>
        <v/>
      </c>
      <c r="AA6">
        <f>Assumptions!G5</f>
        <v/>
      </c>
      <c r="AB6">
        <f>Assumptions!H5</f>
        <v/>
      </c>
      <c r="AC6">
        <f>Assumptions!I5</f>
        <v/>
      </c>
      <c r="AD6">
        <f>Assumptions!J5</f>
        <v/>
      </c>
      <c r="AE6">
        <f>Assumptions!K5</f>
        <v/>
      </c>
      <c r="AF6">
        <f>Assumptions!B12</f>
        <v/>
      </c>
      <c r="AG6">
        <f>Assumptions!B14</f>
        <v/>
      </c>
    </row>
    <row r="7">
      <c r="A7" s="40" t="n">
        <v>46260</v>
      </c>
      <c r="B7" s="20" t="inlineStr">
        <is>
          <t>Fictional Bluebird Demo Customer</t>
        </is>
      </c>
      <c r="C7" s="20" t="inlineStr">
        <is>
          <t>Sample Furnace Swap</t>
        </is>
      </c>
      <c r="D7" s="20" t="inlineStr">
        <is>
          <t>Sample 80 MBH Gas Furnace</t>
        </is>
      </c>
      <c r="E7" s="20" t="inlineStr">
        <is>
          <t>Furnace equipment and standard accessories</t>
        </is>
      </c>
      <c r="F7" s="21" t="n">
        <v>1</v>
      </c>
      <c r="G7" s="20" t="inlineStr">
        <is>
          <t>each</t>
        </is>
      </c>
      <c r="H7" s="20" t="inlineStr">
        <is>
          <t>Fictional Tech Beta</t>
        </is>
      </c>
      <c r="I7" s="20" t="inlineStr">
        <is>
          <t>Contractor</t>
        </is>
      </c>
      <c r="J7" s="20" t="inlineStr">
        <is>
          <t>Review</t>
        </is>
      </c>
      <c r="K7" s="20" t="inlineStr">
        <is>
          <t>Low Markup</t>
        </is>
      </c>
      <c r="L7" s="20" t="inlineStr">
        <is>
          <t>Gross Margin</t>
        </is>
      </c>
      <c r="M7" s="41" t="n">
        <v>2600</v>
      </c>
      <c r="N7" s="21" t="n">
        <v>10</v>
      </c>
      <c r="O7" s="43">
        <f>IF(OR($F7="",$M7=""),"",IFERROR($F7*$M7,""))</f>
        <v/>
      </c>
      <c r="P7" s="43">
        <f>IF(OR($N7="",$K7=""),"",IFERROR($N7*VLOOKUP($K7,Assumptions!$A$5:$E$7,4,FALSE),""))</f>
        <v/>
      </c>
      <c r="Q7" s="43">
        <f>IF(OR($O7="",$P7=""),"",IFERROR($O7+$P7,""))</f>
        <v/>
      </c>
      <c r="R7" s="43">
        <f>IF(OR($O7="",$P7="",$K7=""),"",IFERROR($O7*(1+VLOOKUP($K7,Assumptions!$A$5:$E$7,2,FALSE))+$P7*(1+VLOOKUP($K7,Assumptions!$A$5:$E$7,5,FALSE)),""))</f>
        <v/>
      </c>
      <c r="S7" s="43">
        <f>IF(OR($Q7="",$K7=""),"",IFERROR($Q7/(1-VLOOKUP($K7,Assumptions!$A$5:$E$7,3,FALSE)),""))</f>
        <v/>
      </c>
      <c r="T7" s="43">
        <f>IF(OR($L7="",$R7="",$S7=""),"",IF($L7="Markup",$R7,IF($L7="Gross Margin",$S7,"")))</f>
        <v/>
      </c>
      <c r="U7" s="43">
        <f>IF(OR($T7="",$Q7=""),"",IFERROR($T7-$Q7,""))</f>
        <v/>
      </c>
      <c r="V7" s="27">
        <f>IF(OR($U7="",$T7=""),"",IFERROR($U7/$T7,""))</f>
        <v/>
      </c>
      <c r="W7" s="27">
        <f>IF(OR($U7="",$Q7=""),"",IFERROR($U7/$Q7,""))</f>
        <v/>
      </c>
      <c r="X7" s="28">
        <f>IF(COUNTA($A7:$N7)=0,"",IF(OR($A7="",$B7="",$C7="",$D7="",$E7="",$F7="",$G7="",$H7="",$I7="",$J7="",$K7="",$L7="",$M7="",$N7=""),"Check inputs",IF(OR($F7&lt;=0,$M7&lt;$AG$8,$N7&lt;0),"Check cost inputs",IF($T7="","Check pricing",IF($V7&lt;$AG$10,"Margin check","")))))</f>
        <v/>
      </c>
      <c r="Z7">
        <f>Assumptions!A6</f>
        <v/>
      </c>
      <c r="AA7">
        <f>Assumptions!G6</f>
        <v/>
      </c>
      <c r="AB7">
        <f>Assumptions!H6</f>
        <v/>
      </c>
      <c r="AC7">
        <f>Assumptions!I6</f>
        <v/>
      </c>
      <c r="AD7">
        <f>Assumptions!J6</f>
        <v/>
      </c>
      <c r="AE7">
        <f>Assumptions!K6</f>
        <v/>
      </c>
      <c r="AF7">
        <f>Assumptions!B13</f>
        <v/>
      </c>
      <c r="AG7">
        <f>Assumptions!B15</f>
        <v/>
      </c>
    </row>
    <row r="8">
      <c r="A8" s="40" t="n">
        <v>46262</v>
      </c>
      <c r="B8" s="20" t="inlineStr">
        <is>
          <t>Fictional Marigold Test Customer</t>
        </is>
      </c>
      <c r="C8" s="20" t="inlineStr">
        <is>
          <t>Sample Air Handler Quote</t>
        </is>
      </c>
      <c r="D8" s="20" t="inlineStr">
        <is>
          <t>Sample 3-ton Air Handler</t>
        </is>
      </c>
      <c r="E8" s="20" t="inlineStr">
        <is>
          <t>Air handler equipment package</t>
        </is>
      </c>
      <c r="F8" s="21" t="n">
        <v>1</v>
      </c>
      <c r="G8" s="20" t="inlineStr">
        <is>
          <t>each</t>
        </is>
      </c>
      <c r="H8" s="20" t="inlineStr">
        <is>
          <t>Fictional Tech Gamma</t>
        </is>
      </c>
      <c r="I8" s="20" t="inlineStr">
        <is>
          <t>Shared</t>
        </is>
      </c>
      <c r="J8" s="20" t="inlineStr">
        <is>
          <t>Quoted</t>
        </is>
      </c>
      <c r="K8" s="20" t="inlineStr">
        <is>
          <t>Low Markup</t>
        </is>
      </c>
      <c r="L8" s="20" t="inlineStr">
        <is>
          <t>Markup</t>
        </is>
      </c>
      <c r="M8" s="41" t="n">
        <v>1850</v>
      </c>
      <c r="N8" s="21" t="n">
        <v>8</v>
      </c>
      <c r="O8" s="42">
        <f>IF(OR($F8="",$M8=""),"",IFERROR($F8*$M8,""))</f>
        <v/>
      </c>
      <c r="P8" s="42">
        <f>IF(OR($N8="",$K8=""),"",IFERROR($N8*VLOOKUP($K8,Assumptions!$A$5:$E$7,4,FALSE),""))</f>
        <v/>
      </c>
      <c r="Q8" s="42">
        <f>IF(OR($O8="",$P8=""),"",IFERROR($O8+$P8,""))</f>
        <v/>
      </c>
      <c r="R8" s="42">
        <f>IF(OR($O8="",$P8="",$K8=""),"",IFERROR($O8*(1+VLOOKUP($K8,Assumptions!$A$5:$E$7,2,FALSE))+$P8*(1+VLOOKUP($K8,Assumptions!$A$5:$E$7,5,FALSE)),""))</f>
        <v/>
      </c>
      <c r="S8" s="42">
        <f>IF(OR($Q8="",$K8=""),"",IFERROR($Q8/(1-VLOOKUP($K8,Assumptions!$A$5:$E$7,3,FALSE)),""))</f>
        <v/>
      </c>
      <c r="T8" s="42">
        <f>IF(OR($L8="",$R8="",$S8=""),"",IF($L8="Markup",$R8,IF($L8="Gross Margin",$S8,"")))</f>
        <v/>
      </c>
      <c r="U8" s="42">
        <f>IF(OR($T8="",$Q8=""),"",IFERROR($T8-$Q8,""))</f>
        <v/>
      </c>
      <c r="V8" s="24">
        <f>IF(OR($U8="",$T8=""),"",IFERROR($U8/$T8,""))</f>
        <v/>
      </c>
      <c r="W8" s="24">
        <f>IF(OR($U8="",$Q8=""),"",IFERROR($U8/$Q8,""))</f>
        <v/>
      </c>
      <c r="X8" s="25">
        <f>IF(COUNTA($A8:$N8)=0,"",IF(OR($A8="",$B8="",$C8="",$D8="",$E8="",$F8="",$G8="",$H8="",$I8="",$J8="",$K8="",$L8="",$M8="",$N8=""),"Check inputs",IF(OR($F8&lt;=0,$M8&lt;$AG$8,$N8&lt;0),"Check cost inputs",IF($T8="","Check pricing",IF($V8&lt;$AG$10,"Margin check","")))))</f>
        <v/>
      </c>
      <c r="Z8">
        <f>Assumptions!A7</f>
        <v/>
      </c>
      <c r="AA8">
        <f>Assumptions!G7</f>
        <v/>
      </c>
      <c r="AB8">
        <f>Assumptions!H7</f>
        <v/>
      </c>
      <c r="AC8">
        <f>Assumptions!I7</f>
        <v/>
      </c>
      <c r="AE8">
        <f>Assumptions!K7</f>
        <v/>
      </c>
      <c r="AG8">
        <f>Assumptions!B16</f>
        <v/>
      </c>
    </row>
    <row r="9">
      <c r="A9" s="40" t="n">
        <v>46264</v>
      </c>
      <c r="B9" s="20" t="inlineStr">
        <is>
          <t>Fictional Juniper Sandbox Customer</t>
        </is>
      </c>
      <c r="C9" s="20" t="inlineStr">
        <is>
          <t>Sample Rooftop Unit Quote</t>
        </is>
      </c>
      <c r="D9" s="20" t="inlineStr">
        <is>
          <t>Sample 5-ton Packaged Unit</t>
        </is>
      </c>
      <c r="E9" s="20" t="inlineStr">
        <is>
          <t>Packaged rooftop equipment</t>
        </is>
      </c>
      <c r="F9" s="21" t="n">
        <v>1</v>
      </c>
      <c r="G9" s="20" t="inlineStr">
        <is>
          <t>each</t>
        </is>
      </c>
      <c r="H9" s="20" t="inlineStr">
        <is>
          <t>Fictional Tech Delta</t>
        </is>
      </c>
      <c r="I9" s="20" t="inlineStr">
        <is>
          <t>Contractor</t>
        </is>
      </c>
      <c r="J9" s="20" t="inlineStr">
        <is>
          <t>Review</t>
        </is>
      </c>
      <c r="K9" s="20" t="inlineStr">
        <is>
          <t>High Markup</t>
        </is>
      </c>
      <c r="L9" s="20" t="inlineStr">
        <is>
          <t>Gross Margin</t>
        </is>
      </c>
      <c r="M9" s="41" t="n">
        <v>7350</v>
      </c>
      <c r="N9" s="21" t="n">
        <v>22</v>
      </c>
      <c r="O9" s="43">
        <f>IF(OR($F9="",$M9=""),"",IFERROR($F9*$M9,""))</f>
        <v/>
      </c>
      <c r="P9" s="43">
        <f>IF(OR($N9="",$K9=""),"",IFERROR($N9*VLOOKUP($K9,Assumptions!$A$5:$E$7,4,FALSE),""))</f>
        <v/>
      </c>
      <c r="Q9" s="43">
        <f>IF(OR($O9="",$P9=""),"",IFERROR($O9+$P9,""))</f>
        <v/>
      </c>
      <c r="R9" s="43">
        <f>IF(OR($O9="",$P9="",$K9=""),"",IFERROR($O9*(1+VLOOKUP($K9,Assumptions!$A$5:$E$7,2,FALSE))+$P9*(1+VLOOKUP($K9,Assumptions!$A$5:$E$7,5,FALSE)),""))</f>
        <v/>
      </c>
      <c r="S9" s="43">
        <f>IF(OR($Q9="",$K9=""),"",IFERROR($Q9/(1-VLOOKUP($K9,Assumptions!$A$5:$E$7,3,FALSE)),""))</f>
        <v/>
      </c>
      <c r="T9" s="43">
        <f>IF(OR($L9="",$R9="",$S9=""),"",IF($L9="Markup",$R9,IF($L9="Gross Margin",$S9,"")))</f>
        <v/>
      </c>
      <c r="U9" s="43">
        <f>IF(OR($T9="",$Q9=""),"",IFERROR($T9-$Q9,""))</f>
        <v/>
      </c>
      <c r="V9" s="27">
        <f>IF(OR($U9="",$T9=""),"",IFERROR($U9/$T9,""))</f>
        <v/>
      </c>
      <c r="W9" s="27">
        <f>IF(OR($U9="",$Q9=""),"",IFERROR($U9/$Q9,""))</f>
        <v/>
      </c>
      <c r="X9" s="28">
        <f>IF(COUNTA($A9:$N9)=0,"",IF(OR($A9="",$B9="",$C9="",$D9="",$E9="",$F9="",$G9="",$H9="",$I9="",$J9="",$K9="",$L9="",$M9="",$N9=""),"Check inputs",IF(OR($F9&lt;=0,$M9&lt;$AG$8,$N9&lt;0),"Check cost inputs",IF($T9="","Check pricing",IF($V9&lt;$AG$10,"Margin check","")))))</f>
        <v/>
      </c>
      <c r="Z9">
        <f>""</f>
        <v/>
      </c>
      <c r="AA9">
        <f>Assumptions!G8</f>
        <v/>
      </c>
      <c r="AB9">
        <f>Assumptions!H8</f>
        <v/>
      </c>
      <c r="AC9">
        <f>""</f>
        <v/>
      </c>
      <c r="AE9">
        <f>Assumptions!K8</f>
        <v/>
      </c>
      <c r="AG9">
        <f>Assumptions!B17</f>
        <v/>
      </c>
    </row>
    <row r="10">
      <c r="A10" s="40" t="n">
        <v>46266</v>
      </c>
      <c r="B10" s="20" t="inlineStr">
        <is>
          <t>Fictional Foxglove Mock Customer</t>
        </is>
      </c>
      <c r="C10" s="20" t="inlineStr">
        <is>
          <t>Sample Mini-Split Addition</t>
        </is>
      </c>
      <c r="D10" s="20" t="inlineStr">
        <is>
          <t>Sample 18 kBtu Mini-Split</t>
        </is>
      </c>
      <c r="E10" s="20" t="inlineStr">
        <is>
          <t>Single-zone equipment package</t>
        </is>
      </c>
      <c r="F10" s="21" t="n">
        <v>1</v>
      </c>
      <c r="G10" s="20" t="inlineStr">
        <is>
          <t>set</t>
        </is>
      </c>
      <c r="H10" s="20" t="inlineStr">
        <is>
          <t>Fictional Tech Alpha</t>
        </is>
      </c>
      <c r="I10" s="20" t="inlineStr">
        <is>
          <t>Customer</t>
        </is>
      </c>
      <c r="J10" s="20" t="inlineStr">
        <is>
          <t>Draft</t>
        </is>
      </c>
      <c r="K10" s="20" t="inlineStr">
        <is>
          <t>Standard</t>
        </is>
      </c>
      <c r="L10" s="20" t="inlineStr">
        <is>
          <t>Markup</t>
        </is>
      </c>
      <c r="M10" s="41" t="n">
        <v>2100</v>
      </c>
      <c r="N10" s="21" t="n">
        <v>9.5</v>
      </c>
      <c r="O10" s="42">
        <f>IF(OR($F10="",$M10=""),"",IFERROR($F10*$M10,""))</f>
        <v/>
      </c>
      <c r="P10" s="42">
        <f>IF(OR($N10="",$K10=""),"",IFERROR($N10*VLOOKUP($K10,Assumptions!$A$5:$E$7,4,FALSE),""))</f>
        <v/>
      </c>
      <c r="Q10" s="42">
        <f>IF(OR($O10="",$P10=""),"",IFERROR($O10+$P10,""))</f>
        <v/>
      </c>
      <c r="R10" s="42">
        <f>IF(OR($O10="",$P10="",$K10=""),"",IFERROR($O10*(1+VLOOKUP($K10,Assumptions!$A$5:$E$7,2,FALSE))+$P10*(1+VLOOKUP($K10,Assumptions!$A$5:$E$7,5,FALSE)),""))</f>
        <v/>
      </c>
      <c r="S10" s="42">
        <f>IF(OR($Q10="",$K10=""),"",IFERROR($Q10/(1-VLOOKUP($K10,Assumptions!$A$5:$E$7,3,FALSE)),""))</f>
        <v/>
      </c>
      <c r="T10" s="42">
        <f>IF(OR($L10="",$R10="",$S10=""),"",IF($L10="Markup",$R10,IF($L10="Gross Margin",$S10,"")))</f>
        <v/>
      </c>
      <c r="U10" s="42">
        <f>IF(OR($T10="",$Q10=""),"",IFERROR($T10-$Q10,""))</f>
        <v/>
      </c>
      <c r="V10" s="24">
        <f>IF(OR($U10="",$T10=""),"",IFERROR($U10/$T10,""))</f>
        <v/>
      </c>
      <c r="W10" s="24">
        <f>IF(OR($U10="",$Q10=""),"",IFERROR($U10/$Q10,""))</f>
        <v/>
      </c>
      <c r="X10" s="25">
        <f>IF(COUNTA($A10:$N10)=0,"",IF(OR($A10="",$B10="",$C10="",$D10="",$E10="",$F10="",$G10="",$H10="",$I10="",$J10="",$K10="",$L10="",$M10="",$N10=""),"Check inputs",IF(OR($F10&lt;=0,$M10&lt;$AG$8,$N10&lt;0),"Check cost inputs",IF($T10="","Check pricing",IF($V10&lt;$AG$10,"Margin check","")))))</f>
        <v/>
      </c>
      <c r="Z10">
        <f>""</f>
        <v/>
      </c>
      <c r="AA10">
        <f>Assumptions!G9</f>
        <v/>
      </c>
      <c r="AB10">
        <f>Assumptions!H9</f>
        <v/>
      </c>
      <c r="AC10">
        <f>""</f>
        <v/>
      </c>
      <c r="AE10">
        <f>""</f>
        <v/>
      </c>
      <c r="AG10">
        <f>Assumptions!B18</f>
        <v/>
      </c>
    </row>
    <row r="11">
      <c r="A11" s="40" t="n">
        <v>46268</v>
      </c>
      <c r="B11" s="20" t="inlineStr">
        <is>
          <t>Fictional Harbor Training Customer</t>
        </is>
      </c>
      <c r="C11" s="20" t="inlineStr">
        <is>
          <t>Sample Coil Quote</t>
        </is>
      </c>
      <c r="D11" s="20" t="inlineStr">
        <is>
          <t>Sample 3-ton Evaporator Coil</t>
        </is>
      </c>
      <c r="E11" s="20" t="inlineStr">
        <is>
          <t>Cased evaporator coil</t>
        </is>
      </c>
      <c r="F11" s="21" t="n">
        <v>1</v>
      </c>
      <c r="G11" s="20" t="inlineStr">
        <is>
          <t>each</t>
        </is>
      </c>
      <c r="H11" s="20" t="inlineStr">
        <is>
          <t>Fictional Tech Beta</t>
        </is>
      </c>
      <c r="I11" s="20" t="inlineStr">
        <is>
          <t>Contractor</t>
        </is>
      </c>
      <c r="J11" s="20" t="inlineStr">
        <is>
          <t>On Hold</t>
        </is>
      </c>
      <c r="K11" s="20" t="inlineStr">
        <is>
          <t>Low Markup</t>
        </is>
      </c>
      <c r="L11" s="20" t="inlineStr">
        <is>
          <t>Gross Margin</t>
        </is>
      </c>
      <c r="M11" s="41" t="n">
        <v>1125</v>
      </c>
      <c r="N11" s="21" t="n">
        <v>7</v>
      </c>
      <c r="O11" s="43">
        <f>IF(OR($F11="",$M11=""),"",IFERROR($F11*$M11,""))</f>
        <v/>
      </c>
      <c r="P11" s="43">
        <f>IF(OR($N11="",$K11=""),"",IFERROR($N11*VLOOKUP($K11,Assumptions!$A$5:$E$7,4,FALSE),""))</f>
        <v/>
      </c>
      <c r="Q11" s="43">
        <f>IF(OR($O11="",$P11=""),"",IFERROR($O11+$P11,""))</f>
        <v/>
      </c>
      <c r="R11" s="43">
        <f>IF(OR($O11="",$P11="",$K11=""),"",IFERROR($O11*(1+VLOOKUP($K11,Assumptions!$A$5:$E$7,2,FALSE))+$P11*(1+VLOOKUP($K11,Assumptions!$A$5:$E$7,5,FALSE)),""))</f>
        <v/>
      </c>
      <c r="S11" s="43">
        <f>IF(OR($Q11="",$K11=""),"",IFERROR($Q11/(1-VLOOKUP($K11,Assumptions!$A$5:$E$7,3,FALSE)),""))</f>
        <v/>
      </c>
      <c r="T11" s="43">
        <f>IF(OR($L11="",$R11="",$S11=""),"",IF($L11="Markup",$R11,IF($L11="Gross Margin",$S11,"")))</f>
        <v/>
      </c>
      <c r="U11" s="43">
        <f>IF(OR($T11="",$Q11=""),"",IFERROR($T11-$Q11,""))</f>
        <v/>
      </c>
      <c r="V11" s="27">
        <f>IF(OR($U11="",$T11=""),"",IFERROR($U11/$T11,""))</f>
        <v/>
      </c>
      <c r="W11" s="27">
        <f>IF(OR($U11="",$Q11=""),"",IFERROR($U11/$Q11,""))</f>
        <v/>
      </c>
      <c r="X11" s="28">
        <f>IF(COUNTA($A11:$N11)=0,"",IF(OR($A11="",$B11="",$C11="",$D11="",$E11="",$F11="",$G11="",$H11="",$I11="",$J11="",$K11="",$L11="",$M11="",$N11=""),"Check inputs",IF(OR($F11&lt;=0,$M11&lt;$AG$8,$N11&lt;0),"Check cost inputs",IF($T11="","Check pricing",IF($V11&lt;$AG$10,"Margin check","")))))</f>
        <v/>
      </c>
      <c r="Z11">
        <f>""</f>
        <v/>
      </c>
      <c r="AA11">
        <f>Assumptions!G10</f>
        <v/>
      </c>
      <c r="AB11">
        <f>""</f>
        <v/>
      </c>
      <c r="AC11">
        <f>""</f>
        <v/>
      </c>
      <c r="AE11">
        <f>""</f>
        <v/>
      </c>
      <c r="AG11">
        <f>""</f>
        <v/>
      </c>
    </row>
    <row r="12">
      <c r="A12" s="40" t="n">
        <v>46270</v>
      </c>
      <c r="B12" s="20" t="inlineStr">
        <is>
          <t>Fictional Maple Prototype Customer</t>
        </is>
      </c>
      <c r="C12" s="20" t="inlineStr">
        <is>
          <t>Sample Controls Quote</t>
        </is>
      </c>
      <c r="D12" s="20" t="inlineStr">
        <is>
          <t>Sample Smart Thermostat</t>
        </is>
      </c>
      <c r="E12" s="20" t="inlineStr">
        <is>
          <t>Equipment-only thermostat test line</t>
        </is>
      </c>
      <c r="F12" s="21" t="n">
        <v>1</v>
      </c>
      <c r="G12" s="20" t="inlineStr">
        <is>
          <t>each</t>
        </is>
      </c>
      <c r="H12" s="20" t="inlineStr">
        <is>
          <t>Fictional Tech Gamma</t>
        </is>
      </c>
      <c r="I12" s="20" t="inlineStr">
        <is>
          <t>Customer</t>
        </is>
      </c>
      <c r="J12" s="20" t="inlineStr">
        <is>
          <t>Accepted</t>
        </is>
      </c>
      <c r="K12" s="20" t="inlineStr">
        <is>
          <t>High Markup</t>
        </is>
      </c>
      <c r="L12" s="20" t="inlineStr">
        <is>
          <t>Markup</t>
        </is>
      </c>
      <c r="M12" s="41" t="n">
        <v>120</v>
      </c>
      <c r="N12" s="21" t="n">
        <v>0</v>
      </c>
      <c r="O12" s="42">
        <f>IF(OR($F12="",$M12=""),"",IFERROR($F12*$M12,""))</f>
        <v/>
      </c>
      <c r="P12" s="42">
        <f>IF(OR($N12="",$K12=""),"",IFERROR($N12*VLOOKUP($K12,Assumptions!$A$5:$E$7,4,FALSE),""))</f>
        <v/>
      </c>
      <c r="Q12" s="42">
        <f>IF(OR($O12="",$P12=""),"",IFERROR($O12+$P12,""))</f>
        <v/>
      </c>
      <c r="R12" s="42">
        <f>IF(OR($O12="",$P12="",$K12=""),"",IFERROR($O12*(1+VLOOKUP($K12,Assumptions!$A$5:$E$7,2,FALSE))+$P12*(1+VLOOKUP($K12,Assumptions!$A$5:$E$7,5,FALSE)),""))</f>
        <v/>
      </c>
      <c r="S12" s="42">
        <f>IF(OR($Q12="",$K12=""),"",IFERROR($Q12/(1-VLOOKUP($K12,Assumptions!$A$5:$E$7,3,FALSE)),""))</f>
        <v/>
      </c>
      <c r="T12" s="42">
        <f>IF(OR($L12="",$R12="",$S12=""),"",IF($L12="Markup",$R12,IF($L12="Gross Margin",$S12,"")))</f>
        <v/>
      </c>
      <c r="U12" s="42">
        <f>IF(OR($T12="",$Q12=""),"",IFERROR($T12-$Q12,""))</f>
        <v/>
      </c>
      <c r="V12" s="24">
        <f>IF(OR($U12="",$T12=""),"",IFERROR($U12/$T12,""))</f>
        <v/>
      </c>
      <c r="W12" s="24">
        <f>IF(OR($U12="",$Q12=""),"",IFERROR($U12/$Q12,""))</f>
        <v/>
      </c>
      <c r="X12" s="25">
        <f>IF(COUNTA($A12:$N12)=0,"",IF(OR($A12="",$B12="",$C12="",$D12="",$E12="",$F12="",$G12="",$H12="",$I12="",$J12="",$K12="",$L12="",$M12="",$N12=""),"Check inputs",IF(OR($F12&lt;=0,$M12&lt;$AG$8,$N12&lt;0),"Check cost inputs",IF($T12="","Check pricing",IF($V12&lt;$AG$10,"Margin check","")))))</f>
        <v/>
      </c>
      <c r="Z12">
        <f>""</f>
        <v/>
      </c>
      <c r="AA12">
        <f>""</f>
        <v/>
      </c>
      <c r="AB12">
        <f>""</f>
        <v/>
      </c>
      <c r="AC12">
        <f>""</f>
        <v/>
      </c>
      <c r="AE12">
        <f>""</f>
        <v/>
      </c>
      <c r="AG12">
        <f>""</f>
        <v/>
      </c>
    </row>
    <row r="13">
      <c r="A13" s="40" t="n">
        <v>46272</v>
      </c>
      <c r="B13" s="20" t="inlineStr">
        <is>
          <t>Fictional Canyon Example Customer</t>
        </is>
      </c>
      <c r="C13" s="20" t="inlineStr">
        <is>
          <t>Sample Line Set Quote</t>
        </is>
      </c>
      <c r="D13" s="20" t="inlineStr">
        <is>
          <t>Sample Copper Line Set</t>
        </is>
      </c>
      <c r="E13" s="20" t="inlineStr">
        <is>
          <t>Insulated copper tubing</t>
        </is>
      </c>
      <c r="F13" s="21" t="n">
        <v>100</v>
      </c>
      <c r="G13" s="20" t="inlineStr">
        <is>
          <t>ft</t>
        </is>
      </c>
      <c r="H13" s="20" t="inlineStr">
        <is>
          <t>Fictional Tech Delta</t>
        </is>
      </c>
      <c r="I13" s="20" t="inlineStr">
        <is>
          <t>Shared</t>
        </is>
      </c>
      <c r="J13" s="20" t="inlineStr">
        <is>
          <t>Quoted</t>
        </is>
      </c>
      <c r="K13" s="20" t="inlineStr">
        <is>
          <t>Standard</t>
        </is>
      </c>
      <c r="L13" s="20" t="inlineStr">
        <is>
          <t>Gross Margin</t>
        </is>
      </c>
      <c r="M13" s="41" t="n">
        <v>7.85</v>
      </c>
      <c r="N13" s="21" t="n">
        <v>12</v>
      </c>
      <c r="O13" s="43">
        <f>IF(OR($F13="",$M13=""),"",IFERROR($F13*$M13,""))</f>
        <v/>
      </c>
      <c r="P13" s="43">
        <f>IF(OR($N13="",$K13=""),"",IFERROR($N13*VLOOKUP($K13,Assumptions!$A$5:$E$7,4,FALSE),""))</f>
        <v/>
      </c>
      <c r="Q13" s="43">
        <f>IF(OR($O13="",$P13=""),"",IFERROR($O13+$P13,""))</f>
        <v/>
      </c>
      <c r="R13" s="43">
        <f>IF(OR($O13="",$P13="",$K13=""),"",IFERROR($O13*(1+VLOOKUP($K13,Assumptions!$A$5:$E$7,2,FALSE))+$P13*(1+VLOOKUP($K13,Assumptions!$A$5:$E$7,5,FALSE)),""))</f>
        <v/>
      </c>
      <c r="S13" s="43">
        <f>IF(OR($Q13="",$K13=""),"",IFERROR($Q13/(1-VLOOKUP($K13,Assumptions!$A$5:$E$7,3,FALSE)),""))</f>
        <v/>
      </c>
      <c r="T13" s="43">
        <f>IF(OR($L13="",$R13="",$S13=""),"",IF($L13="Markup",$R13,IF($L13="Gross Margin",$S13,"")))</f>
        <v/>
      </c>
      <c r="U13" s="43">
        <f>IF(OR($T13="",$Q13=""),"",IFERROR($T13-$Q13,""))</f>
        <v/>
      </c>
      <c r="V13" s="27">
        <f>IF(OR($U13="",$T13=""),"",IFERROR($U13/$T13,""))</f>
        <v/>
      </c>
      <c r="W13" s="27">
        <f>IF(OR($U13="",$Q13=""),"",IFERROR($U13/$Q13,""))</f>
        <v/>
      </c>
      <c r="X13" s="28">
        <f>IF(COUNTA($A13:$N13)=0,"",IF(OR($A13="",$B13="",$C13="",$D13="",$E13="",$F13="",$G13="",$H13="",$I13="",$J13="",$K13="",$L13="",$M13="",$N13=""),"Check inputs",IF(OR($F13&lt;=0,$M13&lt;$AG$8,$N13&lt;0),"Check cost inputs",IF($T13="","Check pricing",IF($V13&lt;$AG$10,"Margin check","")))))</f>
        <v/>
      </c>
      <c r="Z13">
        <f>""</f>
        <v/>
      </c>
      <c r="AA13">
        <f>""</f>
        <v/>
      </c>
      <c r="AB13">
        <f>""</f>
        <v/>
      </c>
      <c r="AC13">
        <f>""</f>
        <v/>
      </c>
      <c r="AE13">
        <f>""</f>
        <v/>
      </c>
      <c r="AG13">
        <f>""</f>
        <v/>
      </c>
    </row>
    <row r="14">
      <c r="A14" s="40" t="n">
        <v>46274</v>
      </c>
      <c r="B14" s="20" t="inlineStr">
        <is>
          <t>Fictional Orchid Practice Customer</t>
        </is>
      </c>
      <c r="C14" s="20" t="inlineStr">
        <is>
          <t>Sample Boiler Quote</t>
        </is>
      </c>
      <c r="D14" s="20" t="inlineStr">
        <is>
          <t>Sample 90 MBH Boiler</t>
        </is>
      </c>
      <c r="E14" s="20" t="inlineStr">
        <is>
          <t>Boiler equipment package</t>
        </is>
      </c>
      <c r="F14" s="21" t="n">
        <v>1</v>
      </c>
      <c r="G14" s="20" t="inlineStr">
        <is>
          <t>each</t>
        </is>
      </c>
      <c r="H14" s="20" t="inlineStr">
        <is>
          <t>Fictional Tech Alpha</t>
        </is>
      </c>
      <c r="I14" s="20" t="inlineStr">
        <is>
          <t>Contractor</t>
        </is>
      </c>
      <c r="J14" s="20" t="inlineStr">
        <is>
          <t>Quoted</t>
        </is>
      </c>
      <c r="K14" s="20" t="inlineStr">
        <is>
          <t>High Markup</t>
        </is>
      </c>
      <c r="L14" s="20" t="inlineStr">
        <is>
          <t>Gross Margin</t>
        </is>
      </c>
      <c r="M14" s="41" t="n">
        <v>5100</v>
      </c>
      <c r="N14" s="21" t="n">
        <v>18</v>
      </c>
      <c r="O14" s="42">
        <f>IF(OR($F14="",$M14=""),"",IFERROR($F14*$M14,""))</f>
        <v/>
      </c>
      <c r="P14" s="42">
        <f>IF(OR($N14="",$K14=""),"",IFERROR($N14*VLOOKUP($K14,Assumptions!$A$5:$E$7,4,FALSE),""))</f>
        <v/>
      </c>
      <c r="Q14" s="42">
        <f>IF(OR($O14="",$P14=""),"",IFERROR($O14+$P14,""))</f>
        <v/>
      </c>
      <c r="R14" s="42">
        <f>IF(OR($O14="",$P14="",$K14=""),"",IFERROR($O14*(1+VLOOKUP($K14,Assumptions!$A$5:$E$7,2,FALSE))+$P14*(1+VLOOKUP($K14,Assumptions!$A$5:$E$7,5,FALSE)),""))</f>
        <v/>
      </c>
      <c r="S14" s="42">
        <f>IF(OR($Q14="",$K14=""),"",IFERROR($Q14/(1-VLOOKUP($K14,Assumptions!$A$5:$E$7,3,FALSE)),""))</f>
        <v/>
      </c>
      <c r="T14" s="42">
        <f>IF(OR($L14="",$R14="",$S14=""),"",IF($L14="Markup",$R14,IF($L14="Gross Margin",$S14,"")))</f>
        <v/>
      </c>
      <c r="U14" s="42">
        <f>IF(OR($T14="",$Q14=""),"",IFERROR($T14-$Q14,""))</f>
        <v/>
      </c>
      <c r="V14" s="24">
        <f>IF(OR($U14="",$T14=""),"",IFERROR($U14/$T14,""))</f>
        <v/>
      </c>
      <c r="W14" s="24">
        <f>IF(OR($U14="",$Q14=""),"",IFERROR($U14/$Q14,""))</f>
        <v/>
      </c>
      <c r="X14" s="25">
        <f>IF(COUNTA($A14:$N14)=0,"",IF(OR($A14="",$B14="",$C14="",$D14="",$E14="",$F14="",$G14="",$H14="",$I14="",$J14="",$K14="",$L14="",$M14="",$N14=""),"Check inputs",IF(OR($F14&lt;=0,$M14&lt;$AG$8,$N14&lt;0),"Check cost inputs",IF($T14="","Check pricing",IF($V14&lt;$AG$10,"Margin check","")))))</f>
        <v/>
      </c>
      <c r="Z14">
        <f>""</f>
        <v/>
      </c>
      <c r="AA14">
        <f>""</f>
        <v/>
      </c>
      <c r="AB14">
        <f>""</f>
        <v/>
      </c>
      <c r="AC14">
        <f>""</f>
        <v/>
      </c>
      <c r="AE14">
        <f>""</f>
        <v/>
      </c>
      <c r="AG14">
        <f>""</f>
        <v/>
      </c>
    </row>
    <row r="15">
      <c r="A15" s="40" t="n">
        <v>46276</v>
      </c>
      <c r="B15" s="20" t="inlineStr">
        <is>
          <t>Fictional Willow Scenario Customer</t>
        </is>
      </c>
      <c r="C15" s="20" t="inlineStr">
        <is>
          <t>Sample Drain Accessory Quote</t>
        </is>
      </c>
      <c r="D15" s="20" t="inlineStr">
        <is>
          <t>Sample Drain Fitting</t>
        </is>
      </c>
      <c r="E15" s="20" t="inlineStr">
        <is>
          <t>Minimum-cost boundary test item</t>
        </is>
      </c>
      <c r="F15" s="21" t="n">
        <v>5</v>
      </c>
      <c r="G15" s="20" t="inlineStr">
        <is>
          <t>each</t>
        </is>
      </c>
      <c r="H15" s="20" t="inlineStr">
        <is>
          <t>Fictional Tech Beta</t>
        </is>
      </c>
      <c r="I15" s="20" t="inlineStr">
        <is>
          <t>Contractor</t>
        </is>
      </c>
      <c r="J15" s="20" t="inlineStr">
        <is>
          <t>Draft</t>
        </is>
      </c>
      <c r="K15" s="20" t="inlineStr">
        <is>
          <t>Low Markup</t>
        </is>
      </c>
      <c r="L15" s="20" t="inlineStr">
        <is>
          <t>Markup</t>
        </is>
      </c>
      <c r="M15" s="41" t="n">
        <v>0.01</v>
      </c>
      <c r="N15" s="21" t="n">
        <v>0.5</v>
      </c>
      <c r="O15" s="43">
        <f>IF(OR($F15="",$M15=""),"",IFERROR($F15*$M15,""))</f>
        <v/>
      </c>
      <c r="P15" s="43">
        <f>IF(OR($N15="",$K15=""),"",IFERROR($N15*VLOOKUP($K15,Assumptions!$A$5:$E$7,4,FALSE),""))</f>
        <v/>
      </c>
      <c r="Q15" s="43">
        <f>IF(OR($O15="",$P15=""),"",IFERROR($O15+$P15,""))</f>
        <v/>
      </c>
      <c r="R15" s="43">
        <f>IF(OR($O15="",$P15="",$K15=""),"",IFERROR($O15*(1+VLOOKUP($K15,Assumptions!$A$5:$E$7,2,FALSE))+$P15*(1+VLOOKUP($K15,Assumptions!$A$5:$E$7,5,FALSE)),""))</f>
        <v/>
      </c>
      <c r="S15" s="43">
        <f>IF(OR($Q15="",$K15=""),"",IFERROR($Q15/(1-VLOOKUP($K15,Assumptions!$A$5:$E$7,3,FALSE)),""))</f>
        <v/>
      </c>
      <c r="T15" s="43">
        <f>IF(OR($L15="",$R15="",$S15=""),"",IF($L15="Markup",$R15,IF($L15="Gross Margin",$S15,"")))</f>
        <v/>
      </c>
      <c r="U15" s="43">
        <f>IF(OR($T15="",$Q15=""),"",IFERROR($T15-$Q15,""))</f>
        <v/>
      </c>
      <c r="V15" s="27">
        <f>IF(OR($U15="",$T15=""),"",IFERROR($U15/$T15,""))</f>
        <v/>
      </c>
      <c r="W15" s="27">
        <f>IF(OR($U15="",$Q15=""),"",IFERROR($U15/$Q15,""))</f>
        <v/>
      </c>
      <c r="X15" s="28">
        <f>IF(COUNTA($A15:$N15)=0,"",IF(OR($A15="",$B15="",$C15="",$D15="",$E15="",$F15="",$G15="",$H15="",$I15="",$J15="",$K15="",$L15="",$M15="",$N15=""),"Check inputs",IF(OR($F15&lt;=0,$M15&lt;$AG$8,$N15&lt;0),"Check cost inputs",IF($T15="","Check pricing",IF($V15&lt;$AG$10,"Margin check","")))))</f>
        <v/>
      </c>
      <c r="Z15">
        <f>""</f>
        <v/>
      </c>
      <c r="AA15">
        <f>""</f>
        <v/>
      </c>
      <c r="AB15">
        <f>""</f>
        <v/>
      </c>
      <c r="AC15">
        <f>""</f>
        <v/>
      </c>
      <c r="AE15">
        <f>""</f>
        <v/>
      </c>
      <c r="AG15">
        <f>""</f>
        <v/>
      </c>
    </row>
    <row r="16">
      <c r="A16" s="40" t="n"/>
      <c r="B16" s="20" t="n"/>
      <c r="C16" s="20" t="n"/>
      <c r="D16" s="20" t="n"/>
      <c r="E16" s="20" t="n"/>
      <c r="F16" s="21" t="n"/>
      <c r="G16" s="20" t="n"/>
      <c r="H16" s="20" t="n"/>
      <c r="I16" s="20" t="n"/>
      <c r="J16" s="20" t="n"/>
      <c r="K16" s="20" t="n"/>
      <c r="L16" s="20" t="n"/>
      <c r="M16" s="41" t="n"/>
      <c r="N16" s="21" t="n"/>
      <c r="O16" s="42">
        <f>IF(OR($F16="",$M16=""),"",IFERROR($F16*$M16,""))</f>
        <v/>
      </c>
      <c r="P16" s="42">
        <f>IF(OR($N16="",$K16=""),"",IFERROR($N16*VLOOKUP($K16,Assumptions!$A$5:$E$7,4,FALSE),""))</f>
        <v/>
      </c>
      <c r="Q16" s="42">
        <f>IF(OR($O16="",$P16=""),"",IFERROR($O16+$P16,""))</f>
        <v/>
      </c>
      <c r="R16" s="42">
        <f>IF(OR($O16="",$P16="",$K16=""),"",IFERROR($O16*(1+VLOOKUP($K16,Assumptions!$A$5:$E$7,2,FALSE))+$P16*(1+VLOOKUP($K16,Assumptions!$A$5:$E$7,5,FALSE)),""))</f>
        <v/>
      </c>
      <c r="S16" s="42">
        <f>IF(OR($Q16="",$K16=""),"",IFERROR($Q16/(1-VLOOKUP($K16,Assumptions!$A$5:$E$7,3,FALSE)),""))</f>
        <v/>
      </c>
      <c r="T16" s="42">
        <f>IF(OR($L16="",$R16="",$S16=""),"",IF($L16="Markup",$R16,IF($L16="Gross Margin",$S16,"")))</f>
        <v/>
      </c>
      <c r="U16" s="42">
        <f>IF(OR($T16="",$Q16=""),"",IFERROR($T16-$Q16,""))</f>
        <v/>
      </c>
      <c r="V16" s="24">
        <f>IF(OR($U16="",$T16=""),"",IFERROR($U16/$T16,""))</f>
        <v/>
      </c>
      <c r="W16" s="24">
        <f>IF(OR($U16="",$Q16=""),"",IFERROR($U16/$Q16,""))</f>
        <v/>
      </c>
      <c r="X16" s="25">
        <f>IF(COUNTA($A16:$N16)=0,"",IF(OR($A16="",$B16="",$C16="",$D16="",$E16="",$F16="",$G16="",$H16="",$I16="",$J16="",$K16="",$L16="",$M16="",$N16=""),"Check inputs",IF(OR($F16&lt;=0,$M16&lt;$AG$8,$N16&lt;0),"Check cost inputs",IF($T16="","Check pricing",IF($V16&lt;$AG$10,"Margin check","")))))</f>
        <v/>
      </c>
      <c r="Z16">
        <f>""</f>
        <v/>
      </c>
      <c r="AA16">
        <f>""</f>
        <v/>
      </c>
      <c r="AB16">
        <f>""</f>
        <v/>
      </c>
      <c r="AC16">
        <f>""</f>
        <v/>
      </c>
      <c r="AE16">
        <f>""</f>
        <v/>
      </c>
      <c r="AG16">
        <f>""</f>
        <v/>
      </c>
    </row>
    <row r="17">
      <c r="A17" s="40" t="n"/>
      <c r="B17" s="20" t="n"/>
      <c r="C17" s="20" t="n"/>
      <c r="D17" s="20" t="n"/>
      <c r="E17" s="20" t="n"/>
      <c r="F17" s="21" t="n"/>
      <c r="G17" s="20" t="n"/>
      <c r="H17" s="20" t="n"/>
      <c r="I17" s="20" t="n"/>
      <c r="J17" s="20" t="n"/>
      <c r="K17" s="20" t="n"/>
      <c r="L17" s="20" t="n"/>
      <c r="M17" s="41" t="n"/>
      <c r="N17" s="21" t="n"/>
      <c r="O17" s="43">
        <f>IF(OR($F17="",$M17=""),"",IFERROR($F17*$M17,""))</f>
        <v/>
      </c>
      <c r="P17" s="43">
        <f>IF(OR($N17="",$K17=""),"",IFERROR($N17*VLOOKUP($K17,Assumptions!$A$5:$E$7,4,FALSE),""))</f>
        <v/>
      </c>
      <c r="Q17" s="43">
        <f>IF(OR($O17="",$P17=""),"",IFERROR($O17+$P17,""))</f>
        <v/>
      </c>
      <c r="R17" s="43">
        <f>IF(OR($O17="",$P17="",$K17=""),"",IFERROR($O17*(1+VLOOKUP($K17,Assumptions!$A$5:$E$7,2,FALSE))+$P17*(1+VLOOKUP($K17,Assumptions!$A$5:$E$7,5,FALSE)),""))</f>
        <v/>
      </c>
      <c r="S17" s="43">
        <f>IF(OR($Q17="",$K17=""),"",IFERROR($Q17/(1-VLOOKUP($K17,Assumptions!$A$5:$E$7,3,FALSE)),""))</f>
        <v/>
      </c>
      <c r="T17" s="43">
        <f>IF(OR($L17="",$R17="",$S17=""),"",IF($L17="Markup",$R17,IF($L17="Gross Margin",$S17,"")))</f>
        <v/>
      </c>
      <c r="U17" s="43">
        <f>IF(OR($T17="",$Q17=""),"",IFERROR($T17-$Q17,""))</f>
        <v/>
      </c>
      <c r="V17" s="27">
        <f>IF(OR($U17="",$T17=""),"",IFERROR($U17/$T17,""))</f>
        <v/>
      </c>
      <c r="W17" s="27">
        <f>IF(OR($U17="",$Q17=""),"",IFERROR($U17/$Q17,""))</f>
        <v/>
      </c>
      <c r="X17" s="28">
        <f>IF(COUNTA($A17:$N17)=0,"",IF(OR($A17="",$B17="",$C17="",$D17="",$E17="",$F17="",$G17="",$H17="",$I17="",$J17="",$K17="",$L17="",$M17="",$N17=""),"Check inputs",IF(OR($F17&lt;=0,$M17&lt;$AG$8,$N17&lt;0),"Check cost inputs",IF($T17="","Check pricing",IF($V17&lt;$AG$10,"Margin check","")))))</f>
        <v/>
      </c>
      <c r="Z17">
        <f>""</f>
        <v/>
      </c>
      <c r="AA17">
        <f>""</f>
        <v/>
      </c>
      <c r="AB17">
        <f>""</f>
        <v/>
      </c>
      <c r="AC17">
        <f>""</f>
        <v/>
      </c>
      <c r="AE17">
        <f>""</f>
        <v/>
      </c>
      <c r="AG17">
        <f>""</f>
        <v/>
      </c>
    </row>
    <row r="18">
      <c r="A18" s="40" t="n"/>
      <c r="B18" s="20" t="n"/>
      <c r="C18" s="20" t="n"/>
      <c r="D18" s="20" t="n"/>
      <c r="E18" s="20" t="n"/>
      <c r="F18" s="21" t="n"/>
      <c r="G18" s="20" t="n"/>
      <c r="H18" s="20" t="n"/>
      <c r="I18" s="20" t="n"/>
      <c r="J18" s="20" t="n"/>
      <c r="K18" s="20" t="n"/>
      <c r="L18" s="20" t="n"/>
      <c r="M18" s="41" t="n"/>
      <c r="N18" s="21" t="n"/>
      <c r="O18" s="42">
        <f>IF(OR($F18="",$M18=""),"",IFERROR($F18*$M18,""))</f>
        <v/>
      </c>
      <c r="P18" s="42">
        <f>IF(OR($N18="",$K18=""),"",IFERROR($N18*VLOOKUP($K18,Assumptions!$A$5:$E$7,4,FALSE),""))</f>
        <v/>
      </c>
      <c r="Q18" s="42">
        <f>IF(OR($O18="",$P18=""),"",IFERROR($O18+$P18,""))</f>
        <v/>
      </c>
      <c r="R18" s="42">
        <f>IF(OR($O18="",$P18="",$K18=""),"",IFERROR($O18*(1+VLOOKUP($K18,Assumptions!$A$5:$E$7,2,FALSE))+$P18*(1+VLOOKUP($K18,Assumptions!$A$5:$E$7,5,FALSE)),""))</f>
        <v/>
      </c>
      <c r="S18" s="42">
        <f>IF(OR($Q18="",$K18=""),"",IFERROR($Q18/(1-VLOOKUP($K18,Assumptions!$A$5:$E$7,3,FALSE)),""))</f>
        <v/>
      </c>
      <c r="T18" s="42">
        <f>IF(OR($L18="",$R18="",$S18=""),"",IF($L18="Markup",$R18,IF($L18="Gross Margin",$S18,"")))</f>
        <v/>
      </c>
      <c r="U18" s="42">
        <f>IF(OR($T18="",$Q18=""),"",IFERROR($T18-$Q18,""))</f>
        <v/>
      </c>
      <c r="V18" s="24">
        <f>IF(OR($U18="",$T18=""),"",IFERROR($U18/$T18,""))</f>
        <v/>
      </c>
      <c r="W18" s="24">
        <f>IF(OR($U18="",$Q18=""),"",IFERROR($U18/$Q18,""))</f>
        <v/>
      </c>
      <c r="X18" s="25">
        <f>IF(COUNTA($A18:$N18)=0,"",IF(OR($A18="",$B18="",$C18="",$D18="",$E18="",$F18="",$G18="",$H18="",$I18="",$J18="",$K18="",$L18="",$M18="",$N18=""),"Check inputs",IF(OR($F18&lt;=0,$M18&lt;$AG$8,$N18&lt;0),"Check cost inputs",IF($T18="","Check pricing",IF($V18&lt;$AG$10,"Margin check","")))))</f>
        <v/>
      </c>
      <c r="Z18">
        <f>""</f>
        <v/>
      </c>
      <c r="AA18">
        <f>""</f>
        <v/>
      </c>
      <c r="AB18">
        <f>""</f>
        <v/>
      </c>
      <c r="AC18">
        <f>""</f>
        <v/>
      </c>
      <c r="AE18">
        <f>""</f>
        <v/>
      </c>
      <c r="AG18">
        <f>""</f>
        <v/>
      </c>
    </row>
    <row r="19">
      <c r="A19" s="40" t="n"/>
      <c r="B19" s="20" t="n"/>
      <c r="C19" s="20" t="n"/>
      <c r="D19" s="20" t="n"/>
      <c r="E19" s="20" t="n"/>
      <c r="F19" s="21" t="n"/>
      <c r="G19" s="20" t="n"/>
      <c r="H19" s="20" t="n"/>
      <c r="I19" s="20" t="n"/>
      <c r="J19" s="20" t="n"/>
      <c r="K19" s="20" t="n"/>
      <c r="L19" s="20" t="n"/>
      <c r="M19" s="41" t="n"/>
      <c r="N19" s="21" t="n"/>
      <c r="O19" s="43">
        <f>IF(OR($F19="",$M19=""),"",IFERROR($F19*$M19,""))</f>
        <v/>
      </c>
      <c r="P19" s="43">
        <f>IF(OR($N19="",$K19=""),"",IFERROR($N19*VLOOKUP($K19,Assumptions!$A$5:$E$7,4,FALSE),""))</f>
        <v/>
      </c>
      <c r="Q19" s="43">
        <f>IF(OR($O19="",$P19=""),"",IFERROR($O19+$P19,""))</f>
        <v/>
      </c>
      <c r="R19" s="43">
        <f>IF(OR($O19="",$P19="",$K19=""),"",IFERROR($O19*(1+VLOOKUP($K19,Assumptions!$A$5:$E$7,2,FALSE))+$P19*(1+VLOOKUP($K19,Assumptions!$A$5:$E$7,5,FALSE)),""))</f>
        <v/>
      </c>
      <c r="S19" s="43">
        <f>IF(OR($Q19="",$K19=""),"",IFERROR($Q19/(1-VLOOKUP($K19,Assumptions!$A$5:$E$7,3,FALSE)),""))</f>
        <v/>
      </c>
      <c r="T19" s="43">
        <f>IF(OR($L19="",$R19="",$S19=""),"",IF($L19="Markup",$R19,IF($L19="Gross Margin",$S19,"")))</f>
        <v/>
      </c>
      <c r="U19" s="43">
        <f>IF(OR($T19="",$Q19=""),"",IFERROR($T19-$Q19,""))</f>
        <v/>
      </c>
      <c r="V19" s="27">
        <f>IF(OR($U19="",$T19=""),"",IFERROR($U19/$T19,""))</f>
        <v/>
      </c>
      <c r="W19" s="27">
        <f>IF(OR($U19="",$Q19=""),"",IFERROR($U19/$Q19,""))</f>
        <v/>
      </c>
      <c r="X19" s="28">
        <f>IF(COUNTA($A19:$N19)=0,"",IF(OR($A19="",$B19="",$C19="",$D19="",$E19="",$F19="",$G19="",$H19="",$I19="",$J19="",$K19="",$L19="",$M19="",$N19=""),"Check inputs",IF(OR($F19&lt;=0,$M19&lt;$AG$8,$N19&lt;0),"Check cost inputs",IF($T19="","Check pricing",IF($V19&lt;$AG$10,"Margin check","")))))</f>
        <v/>
      </c>
      <c r="Z19">
        <f>""</f>
        <v/>
      </c>
      <c r="AA19">
        <f>""</f>
        <v/>
      </c>
      <c r="AB19">
        <f>""</f>
        <v/>
      </c>
      <c r="AC19">
        <f>""</f>
        <v/>
      </c>
      <c r="AE19">
        <f>""</f>
        <v/>
      </c>
      <c r="AG19">
        <f>""</f>
        <v/>
      </c>
    </row>
    <row r="20">
      <c r="A20" s="40" t="n"/>
      <c r="B20" s="20" t="n"/>
      <c r="C20" s="20" t="n"/>
      <c r="D20" s="20" t="n"/>
      <c r="E20" s="20" t="n"/>
      <c r="F20" s="21" t="n"/>
      <c r="G20" s="20" t="n"/>
      <c r="H20" s="20" t="n"/>
      <c r="I20" s="20" t="n"/>
      <c r="J20" s="20" t="n"/>
      <c r="K20" s="20" t="n"/>
      <c r="L20" s="20" t="n"/>
      <c r="M20" s="41" t="n"/>
      <c r="N20" s="21" t="n"/>
      <c r="O20" s="42">
        <f>IF(OR($F20="",$M20=""),"",IFERROR($F20*$M20,""))</f>
        <v/>
      </c>
      <c r="P20" s="42">
        <f>IF(OR($N20="",$K20=""),"",IFERROR($N20*VLOOKUP($K20,Assumptions!$A$5:$E$7,4,FALSE),""))</f>
        <v/>
      </c>
      <c r="Q20" s="42">
        <f>IF(OR($O20="",$P20=""),"",IFERROR($O20+$P20,""))</f>
        <v/>
      </c>
      <c r="R20" s="42">
        <f>IF(OR($O20="",$P20="",$K20=""),"",IFERROR($O20*(1+VLOOKUP($K20,Assumptions!$A$5:$E$7,2,FALSE))+$P20*(1+VLOOKUP($K20,Assumptions!$A$5:$E$7,5,FALSE)),""))</f>
        <v/>
      </c>
      <c r="S20" s="42">
        <f>IF(OR($Q20="",$K20=""),"",IFERROR($Q20/(1-VLOOKUP($K20,Assumptions!$A$5:$E$7,3,FALSE)),""))</f>
        <v/>
      </c>
      <c r="T20" s="42">
        <f>IF(OR($L20="",$R20="",$S20=""),"",IF($L20="Markup",$R20,IF($L20="Gross Margin",$S20,"")))</f>
        <v/>
      </c>
      <c r="U20" s="42">
        <f>IF(OR($T20="",$Q20=""),"",IFERROR($T20-$Q20,""))</f>
        <v/>
      </c>
      <c r="V20" s="24">
        <f>IF(OR($U20="",$T20=""),"",IFERROR($U20/$T20,""))</f>
        <v/>
      </c>
      <c r="W20" s="24">
        <f>IF(OR($U20="",$Q20=""),"",IFERROR($U20/$Q20,""))</f>
        <v/>
      </c>
      <c r="X20" s="25">
        <f>IF(COUNTA($A20:$N20)=0,"",IF(OR($A20="",$B20="",$C20="",$D20="",$E20="",$F20="",$G20="",$H20="",$I20="",$J20="",$K20="",$L20="",$M20="",$N20=""),"Check inputs",IF(OR($F20&lt;=0,$M20&lt;$AG$8,$N20&lt;0),"Check cost inputs",IF($T20="","Check pricing",IF($V20&lt;$AG$10,"Margin check","")))))</f>
        <v/>
      </c>
      <c r="Z20">
        <f>""</f>
        <v/>
      </c>
      <c r="AA20">
        <f>""</f>
        <v/>
      </c>
      <c r="AB20">
        <f>""</f>
        <v/>
      </c>
      <c r="AC20">
        <f>""</f>
        <v/>
      </c>
      <c r="AE20">
        <f>""</f>
        <v/>
      </c>
      <c r="AG20">
        <f>""</f>
        <v/>
      </c>
    </row>
    <row r="21">
      <c r="A21" s="40" t="n"/>
      <c r="B21" s="20" t="n"/>
      <c r="C21" s="20" t="n"/>
      <c r="D21" s="20" t="n"/>
      <c r="E21" s="20" t="n"/>
      <c r="F21" s="21" t="n"/>
      <c r="G21" s="20" t="n"/>
      <c r="H21" s="20" t="n"/>
      <c r="I21" s="20" t="n"/>
      <c r="J21" s="20" t="n"/>
      <c r="K21" s="20" t="n"/>
      <c r="L21" s="20" t="n"/>
      <c r="M21" s="41" t="n"/>
      <c r="N21" s="21" t="n"/>
      <c r="O21" s="43">
        <f>IF(OR($F21="",$M21=""),"",IFERROR($F21*$M21,""))</f>
        <v/>
      </c>
      <c r="P21" s="43">
        <f>IF(OR($N21="",$K21=""),"",IFERROR($N21*VLOOKUP($K21,Assumptions!$A$5:$E$7,4,FALSE),""))</f>
        <v/>
      </c>
      <c r="Q21" s="43">
        <f>IF(OR($O21="",$P21=""),"",IFERROR($O21+$P21,""))</f>
        <v/>
      </c>
      <c r="R21" s="43">
        <f>IF(OR($O21="",$P21="",$K21=""),"",IFERROR($O21*(1+VLOOKUP($K21,Assumptions!$A$5:$E$7,2,FALSE))+$P21*(1+VLOOKUP($K21,Assumptions!$A$5:$E$7,5,FALSE)),""))</f>
        <v/>
      </c>
      <c r="S21" s="43">
        <f>IF(OR($Q21="",$K21=""),"",IFERROR($Q21/(1-VLOOKUP($K21,Assumptions!$A$5:$E$7,3,FALSE)),""))</f>
        <v/>
      </c>
      <c r="T21" s="43">
        <f>IF(OR($L21="",$R21="",$S21=""),"",IF($L21="Markup",$R21,IF($L21="Gross Margin",$S21,"")))</f>
        <v/>
      </c>
      <c r="U21" s="43">
        <f>IF(OR($T21="",$Q21=""),"",IFERROR($T21-$Q21,""))</f>
        <v/>
      </c>
      <c r="V21" s="27">
        <f>IF(OR($U21="",$T21=""),"",IFERROR($U21/$T21,""))</f>
        <v/>
      </c>
      <c r="W21" s="27">
        <f>IF(OR($U21="",$Q21=""),"",IFERROR($U21/$Q21,""))</f>
        <v/>
      </c>
      <c r="X21" s="28">
        <f>IF(COUNTA($A21:$N21)=0,"",IF(OR($A21="",$B21="",$C21="",$D21="",$E21="",$F21="",$G21="",$H21="",$I21="",$J21="",$K21="",$L21="",$M21="",$N21=""),"Check inputs",IF(OR($F21&lt;=0,$M21&lt;$AG$8,$N21&lt;0),"Check cost inputs",IF($T21="","Check pricing",IF($V21&lt;$AG$10,"Margin check","")))))</f>
        <v/>
      </c>
      <c r="Z21">
        <f>""</f>
        <v/>
      </c>
      <c r="AA21">
        <f>""</f>
        <v/>
      </c>
      <c r="AB21">
        <f>""</f>
        <v/>
      </c>
      <c r="AC21">
        <f>""</f>
        <v/>
      </c>
      <c r="AE21">
        <f>""</f>
        <v/>
      </c>
      <c r="AG21">
        <f>""</f>
        <v/>
      </c>
    </row>
    <row r="22">
      <c r="A22" s="40" t="n"/>
      <c r="B22" s="20" t="n"/>
      <c r="C22" s="20" t="n"/>
      <c r="D22" s="20" t="n"/>
      <c r="E22" s="20" t="n"/>
      <c r="F22" s="21" t="n"/>
      <c r="G22" s="20" t="n"/>
      <c r="H22" s="20" t="n"/>
      <c r="I22" s="20" t="n"/>
      <c r="J22" s="20" t="n"/>
      <c r="K22" s="20" t="n"/>
      <c r="L22" s="20" t="n"/>
      <c r="M22" s="41" t="n"/>
      <c r="N22" s="21" t="n"/>
      <c r="O22" s="42">
        <f>IF(OR($F22="",$M22=""),"",IFERROR($F22*$M22,""))</f>
        <v/>
      </c>
      <c r="P22" s="42">
        <f>IF(OR($N22="",$K22=""),"",IFERROR($N22*VLOOKUP($K22,Assumptions!$A$5:$E$7,4,FALSE),""))</f>
        <v/>
      </c>
      <c r="Q22" s="42">
        <f>IF(OR($O22="",$P22=""),"",IFERROR($O22+$P22,""))</f>
        <v/>
      </c>
      <c r="R22" s="42">
        <f>IF(OR($O22="",$P22="",$K22=""),"",IFERROR($O22*(1+VLOOKUP($K22,Assumptions!$A$5:$E$7,2,FALSE))+$P22*(1+VLOOKUP($K22,Assumptions!$A$5:$E$7,5,FALSE)),""))</f>
        <v/>
      </c>
      <c r="S22" s="42">
        <f>IF(OR($Q22="",$K22=""),"",IFERROR($Q22/(1-VLOOKUP($K22,Assumptions!$A$5:$E$7,3,FALSE)),""))</f>
        <v/>
      </c>
      <c r="T22" s="42">
        <f>IF(OR($L22="",$R22="",$S22=""),"",IF($L22="Markup",$R22,IF($L22="Gross Margin",$S22,"")))</f>
        <v/>
      </c>
      <c r="U22" s="42">
        <f>IF(OR($T22="",$Q22=""),"",IFERROR($T22-$Q22,""))</f>
        <v/>
      </c>
      <c r="V22" s="24">
        <f>IF(OR($U22="",$T22=""),"",IFERROR($U22/$T22,""))</f>
        <v/>
      </c>
      <c r="W22" s="24">
        <f>IF(OR($U22="",$Q22=""),"",IFERROR($U22/$Q22,""))</f>
        <v/>
      </c>
      <c r="X22" s="25">
        <f>IF(COUNTA($A22:$N22)=0,"",IF(OR($A22="",$B22="",$C22="",$D22="",$E22="",$F22="",$G22="",$H22="",$I22="",$J22="",$K22="",$L22="",$M22="",$N22=""),"Check inputs",IF(OR($F22&lt;=0,$M22&lt;$AG$8,$N22&lt;0),"Check cost inputs",IF($T22="","Check pricing",IF($V22&lt;$AG$10,"Margin check","")))))</f>
        <v/>
      </c>
      <c r="Z22">
        <f>""</f>
        <v/>
      </c>
      <c r="AA22">
        <f>""</f>
        <v/>
      </c>
      <c r="AB22">
        <f>""</f>
        <v/>
      </c>
      <c r="AC22">
        <f>""</f>
        <v/>
      </c>
      <c r="AE22">
        <f>""</f>
        <v/>
      </c>
      <c r="AG22">
        <f>""</f>
        <v/>
      </c>
    </row>
    <row r="23">
      <c r="A23" s="40" t="n"/>
      <c r="B23" s="20" t="n"/>
      <c r="C23" s="20" t="n"/>
      <c r="D23" s="20" t="n"/>
      <c r="E23" s="20" t="n"/>
      <c r="F23" s="21" t="n"/>
      <c r="G23" s="20" t="n"/>
      <c r="H23" s="20" t="n"/>
      <c r="I23" s="20" t="n"/>
      <c r="J23" s="20" t="n"/>
      <c r="K23" s="20" t="n"/>
      <c r="L23" s="20" t="n"/>
      <c r="M23" s="41" t="n"/>
      <c r="N23" s="21" t="n"/>
      <c r="O23" s="43">
        <f>IF(OR($F23="",$M23=""),"",IFERROR($F23*$M23,""))</f>
        <v/>
      </c>
      <c r="P23" s="43">
        <f>IF(OR($N23="",$K23=""),"",IFERROR($N23*VLOOKUP($K23,Assumptions!$A$5:$E$7,4,FALSE),""))</f>
        <v/>
      </c>
      <c r="Q23" s="43">
        <f>IF(OR($O23="",$P23=""),"",IFERROR($O23+$P23,""))</f>
        <v/>
      </c>
      <c r="R23" s="43">
        <f>IF(OR($O23="",$P23="",$K23=""),"",IFERROR($O23*(1+VLOOKUP($K23,Assumptions!$A$5:$E$7,2,FALSE))+$P23*(1+VLOOKUP($K23,Assumptions!$A$5:$E$7,5,FALSE)),""))</f>
        <v/>
      </c>
      <c r="S23" s="43">
        <f>IF(OR($Q23="",$K23=""),"",IFERROR($Q23/(1-VLOOKUP($K23,Assumptions!$A$5:$E$7,3,FALSE)),""))</f>
        <v/>
      </c>
      <c r="T23" s="43">
        <f>IF(OR($L23="",$R23="",$S23=""),"",IF($L23="Markup",$R23,IF($L23="Gross Margin",$S23,"")))</f>
        <v/>
      </c>
      <c r="U23" s="43">
        <f>IF(OR($T23="",$Q23=""),"",IFERROR($T23-$Q23,""))</f>
        <v/>
      </c>
      <c r="V23" s="27">
        <f>IF(OR($U23="",$T23=""),"",IFERROR($U23/$T23,""))</f>
        <v/>
      </c>
      <c r="W23" s="27">
        <f>IF(OR($U23="",$Q23=""),"",IFERROR($U23/$Q23,""))</f>
        <v/>
      </c>
      <c r="X23" s="28">
        <f>IF(COUNTA($A23:$N23)=0,"",IF(OR($A23="",$B23="",$C23="",$D23="",$E23="",$F23="",$G23="",$H23="",$I23="",$J23="",$K23="",$L23="",$M23="",$N23=""),"Check inputs",IF(OR($F23&lt;=0,$M23&lt;$AG$8,$N23&lt;0),"Check cost inputs",IF($T23="","Check pricing",IF($V23&lt;$AG$10,"Margin check","")))))</f>
        <v/>
      </c>
      <c r="Z23">
        <f>""</f>
        <v/>
      </c>
      <c r="AA23">
        <f>""</f>
        <v/>
      </c>
      <c r="AB23">
        <f>""</f>
        <v/>
      </c>
      <c r="AC23">
        <f>""</f>
        <v/>
      </c>
      <c r="AE23">
        <f>""</f>
        <v/>
      </c>
      <c r="AG23">
        <f>""</f>
        <v/>
      </c>
    </row>
    <row r="24">
      <c r="A24" s="40" t="n"/>
      <c r="B24" s="20" t="n"/>
      <c r="C24" s="20" t="n"/>
      <c r="D24" s="20" t="n"/>
      <c r="E24" s="20" t="n"/>
      <c r="F24" s="21" t="n"/>
      <c r="G24" s="20" t="n"/>
      <c r="H24" s="20" t="n"/>
      <c r="I24" s="20" t="n"/>
      <c r="J24" s="20" t="n"/>
      <c r="K24" s="20" t="n"/>
      <c r="L24" s="20" t="n"/>
      <c r="M24" s="41" t="n"/>
      <c r="N24" s="21" t="n"/>
      <c r="O24" s="42">
        <f>IF(OR($F24="",$M24=""),"",IFERROR($F24*$M24,""))</f>
        <v/>
      </c>
      <c r="P24" s="42">
        <f>IF(OR($N24="",$K24=""),"",IFERROR($N24*VLOOKUP($K24,Assumptions!$A$5:$E$7,4,FALSE),""))</f>
        <v/>
      </c>
      <c r="Q24" s="42">
        <f>IF(OR($O24="",$P24=""),"",IFERROR($O24+$P24,""))</f>
        <v/>
      </c>
      <c r="R24" s="42">
        <f>IF(OR($O24="",$P24="",$K24=""),"",IFERROR($O24*(1+VLOOKUP($K24,Assumptions!$A$5:$E$7,2,FALSE))+$P24*(1+VLOOKUP($K24,Assumptions!$A$5:$E$7,5,FALSE)),""))</f>
        <v/>
      </c>
      <c r="S24" s="42">
        <f>IF(OR($Q24="",$K24=""),"",IFERROR($Q24/(1-VLOOKUP($K24,Assumptions!$A$5:$E$7,3,FALSE)),""))</f>
        <v/>
      </c>
      <c r="T24" s="42">
        <f>IF(OR($L24="",$R24="",$S24=""),"",IF($L24="Markup",$R24,IF($L24="Gross Margin",$S24,"")))</f>
        <v/>
      </c>
      <c r="U24" s="42">
        <f>IF(OR($T24="",$Q24=""),"",IFERROR($T24-$Q24,""))</f>
        <v/>
      </c>
      <c r="V24" s="24">
        <f>IF(OR($U24="",$T24=""),"",IFERROR($U24/$T24,""))</f>
        <v/>
      </c>
      <c r="W24" s="24">
        <f>IF(OR($U24="",$Q24=""),"",IFERROR($U24/$Q24,""))</f>
        <v/>
      </c>
      <c r="X24" s="25">
        <f>IF(COUNTA($A24:$N24)=0,"",IF(OR($A24="",$B24="",$C24="",$D24="",$E24="",$F24="",$G24="",$H24="",$I24="",$J24="",$K24="",$L24="",$M24="",$N24=""),"Check inputs",IF(OR($F24&lt;=0,$M24&lt;$AG$8,$N24&lt;0),"Check cost inputs",IF($T24="","Check pricing",IF($V24&lt;$AG$10,"Margin check","")))))</f>
        <v/>
      </c>
      <c r="Z24">
        <f>""</f>
        <v/>
      </c>
      <c r="AA24">
        <f>""</f>
        <v/>
      </c>
      <c r="AB24">
        <f>""</f>
        <v/>
      </c>
      <c r="AC24">
        <f>""</f>
        <v/>
      </c>
      <c r="AE24">
        <f>""</f>
        <v/>
      </c>
      <c r="AG24">
        <f>""</f>
        <v/>
      </c>
    </row>
    <row r="25">
      <c r="A25" s="40" t="n"/>
      <c r="B25" s="20" t="n"/>
      <c r="C25" s="20" t="n"/>
      <c r="D25" s="20" t="n"/>
      <c r="E25" s="20" t="n"/>
      <c r="F25" s="21" t="n"/>
      <c r="G25" s="20" t="n"/>
      <c r="H25" s="20" t="n"/>
      <c r="I25" s="20" t="n"/>
      <c r="J25" s="20" t="n"/>
      <c r="K25" s="20" t="n"/>
      <c r="L25" s="20" t="n"/>
      <c r="M25" s="41" t="n"/>
      <c r="N25" s="21" t="n"/>
      <c r="O25" s="43">
        <f>IF(OR($F25="",$M25=""),"",IFERROR($F25*$M25,""))</f>
        <v/>
      </c>
      <c r="P25" s="43">
        <f>IF(OR($N25="",$K25=""),"",IFERROR($N25*VLOOKUP($K25,Assumptions!$A$5:$E$7,4,FALSE),""))</f>
        <v/>
      </c>
      <c r="Q25" s="43">
        <f>IF(OR($O25="",$P25=""),"",IFERROR($O25+$P25,""))</f>
        <v/>
      </c>
      <c r="R25" s="43">
        <f>IF(OR($O25="",$P25="",$K25=""),"",IFERROR($O25*(1+VLOOKUP($K25,Assumptions!$A$5:$E$7,2,FALSE))+$P25*(1+VLOOKUP($K25,Assumptions!$A$5:$E$7,5,FALSE)),""))</f>
        <v/>
      </c>
      <c r="S25" s="43">
        <f>IF(OR($Q25="",$K25=""),"",IFERROR($Q25/(1-VLOOKUP($K25,Assumptions!$A$5:$E$7,3,FALSE)),""))</f>
        <v/>
      </c>
      <c r="T25" s="43">
        <f>IF(OR($L25="",$R25="",$S25=""),"",IF($L25="Markup",$R25,IF($L25="Gross Margin",$S25,"")))</f>
        <v/>
      </c>
      <c r="U25" s="43">
        <f>IF(OR($T25="",$Q25=""),"",IFERROR($T25-$Q25,""))</f>
        <v/>
      </c>
      <c r="V25" s="27">
        <f>IF(OR($U25="",$T25=""),"",IFERROR($U25/$T25,""))</f>
        <v/>
      </c>
      <c r="W25" s="27">
        <f>IF(OR($U25="",$Q25=""),"",IFERROR($U25/$Q25,""))</f>
        <v/>
      </c>
      <c r="X25" s="28">
        <f>IF(COUNTA($A25:$N25)=0,"",IF(OR($A25="",$B25="",$C25="",$D25="",$E25="",$F25="",$G25="",$H25="",$I25="",$J25="",$K25="",$L25="",$M25="",$N25=""),"Check inputs",IF(OR($F25&lt;=0,$M25&lt;$AG$8,$N25&lt;0),"Check cost inputs",IF($T25="","Check pricing",IF($V25&lt;$AG$10,"Margin check","")))))</f>
        <v/>
      </c>
      <c r="Z25">
        <f>""</f>
        <v/>
      </c>
      <c r="AA25">
        <f>""</f>
        <v/>
      </c>
      <c r="AB25">
        <f>""</f>
        <v/>
      </c>
      <c r="AC25">
        <f>""</f>
        <v/>
      </c>
      <c r="AE25">
        <f>""</f>
        <v/>
      </c>
      <c r="AG25">
        <f>""</f>
        <v/>
      </c>
    </row>
    <row r="26">
      <c r="A26" s="40" t="n"/>
      <c r="B26" s="20" t="n"/>
      <c r="C26" s="20" t="n"/>
      <c r="D26" s="20" t="n"/>
      <c r="E26" s="20" t="n"/>
      <c r="F26" s="21" t="n"/>
      <c r="G26" s="20" t="n"/>
      <c r="H26" s="20" t="n"/>
      <c r="I26" s="20" t="n"/>
      <c r="J26" s="20" t="n"/>
      <c r="K26" s="20" t="n"/>
      <c r="L26" s="20" t="n"/>
      <c r="M26" s="41" t="n"/>
      <c r="N26" s="21" t="n"/>
      <c r="O26" s="42">
        <f>IF(OR($F26="",$M26=""),"",IFERROR($F26*$M26,""))</f>
        <v/>
      </c>
      <c r="P26" s="42">
        <f>IF(OR($N26="",$K26=""),"",IFERROR($N26*VLOOKUP($K26,Assumptions!$A$5:$E$7,4,FALSE),""))</f>
        <v/>
      </c>
      <c r="Q26" s="42">
        <f>IF(OR($O26="",$P26=""),"",IFERROR($O26+$P26,""))</f>
        <v/>
      </c>
      <c r="R26" s="42">
        <f>IF(OR($O26="",$P26="",$K26=""),"",IFERROR($O26*(1+VLOOKUP($K26,Assumptions!$A$5:$E$7,2,FALSE))+$P26*(1+VLOOKUP($K26,Assumptions!$A$5:$E$7,5,FALSE)),""))</f>
        <v/>
      </c>
      <c r="S26" s="42">
        <f>IF(OR($Q26="",$K26=""),"",IFERROR($Q26/(1-VLOOKUP($K26,Assumptions!$A$5:$E$7,3,FALSE)),""))</f>
        <v/>
      </c>
      <c r="T26" s="42">
        <f>IF(OR($L26="",$R26="",$S26=""),"",IF($L26="Markup",$R26,IF($L26="Gross Margin",$S26,"")))</f>
        <v/>
      </c>
      <c r="U26" s="42">
        <f>IF(OR($T26="",$Q26=""),"",IFERROR($T26-$Q26,""))</f>
        <v/>
      </c>
      <c r="V26" s="24">
        <f>IF(OR($U26="",$T26=""),"",IFERROR($U26/$T26,""))</f>
        <v/>
      </c>
      <c r="W26" s="24">
        <f>IF(OR($U26="",$Q26=""),"",IFERROR($U26/$Q26,""))</f>
        <v/>
      </c>
      <c r="X26" s="25">
        <f>IF(COUNTA($A26:$N26)=0,"",IF(OR($A26="",$B26="",$C26="",$D26="",$E26="",$F26="",$G26="",$H26="",$I26="",$J26="",$K26="",$L26="",$M26="",$N26=""),"Check inputs",IF(OR($F26&lt;=0,$M26&lt;$AG$8,$N26&lt;0),"Check cost inputs",IF($T26="","Check pricing",IF($V26&lt;$AG$10,"Margin check","")))))</f>
        <v/>
      </c>
      <c r="Z26">
        <f>""</f>
        <v/>
      </c>
      <c r="AA26">
        <f>""</f>
        <v/>
      </c>
      <c r="AB26">
        <f>""</f>
        <v/>
      </c>
      <c r="AC26">
        <f>""</f>
        <v/>
      </c>
      <c r="AE26">
        <f>""</f>
        <v/>
      </c>
      <c r="AG26">
        <f>""</f>
        <v/>
      </c>
    </row>
    <row r="27">
      <c r="A27" s="40" t="n"/>
      <c r="B27" s="20" t="n"/>
      <c r="C27" s="20" t="n"/>
      <c r="D27" s="20" t="n"/>
      <c r="E27" s="20" t="n"/>
      <c r="F27" s="21" t="n"/>
      <c r="G27" s="20" t="n"/>
      <c r="H27" s="20" t="n"/>
      <c r="I27" s="20" t="n"/>
      <c r="J27" s="20" t="n"/>
      <c r="K27" s="20" t="n"/>
      <c r="L27" s="20" t="n"/>
      <c r="M27" s="41" t="n"/>
      <c r="N27" s="21" t="n"/>
      <c r="O27" s="43">
        <f>IF(OR($F27="",$M27=""),"",IFERROR($F27*$M27,""))</f>
        <v/>
      </c>
      <c r="P27" s="43">
        <f>IF(OR($N27="",$K27=""),"",IFERROR($N27*VLOOKUP($K27,Assumptions!$A$5:$E$7,4,FALSE),""))</f>
        <v/>
      </c>
      <c r="Q27" s="43">
        <f>IF(OR($O27="",$P27=""),"",IFERROR($O27+$P27,""))</f>
        <v/>
      </c>
      <c r="R27" s="43">
        <f>IF(OR($O27="",$P27="",$K27=""),"",IFERROR($O27*(1+VLOOKUP($K27,Assumptions!$A$5:$E$7,2,FALSE))+$P27*(1+VLOOKUP($K27,Assumptions!$A$5:$E$7,5,FALSE)),""))</f>
        <v/>
      </c>
      <c r="S27" s="43">
        <f>IF(OR($Q27="",$K27=""),"",IFERROR($Q27/(1-VLOOKUP($K27,Assumptions!$A$5:$E$7,3,FALSE)),""))</f>
        <v/>
      </c>
      <c r="T27" s="43">
        <f>IF(OR($L27="",$R27="",$S27=""),"",IF($L27="Markup",$R27,IF($L27="Gross Margin",$S27,"")))</f>
        <v/>
      </c>
      <c r="U27" s="43">
        <f>IF(OR($T27="",$Q27=""),"",IFERROR($T27-$Q27,""))</f>
        <v/>
      </c>
      <c r="V27" s="27">
        <f>IF(OR($U27="",$T27=""),"",IFERROR($U27/$T27,""))</f>
        <v/>
      </c>
      <c r="W27" s="27">
        <f>IF(OR($U27="",$Q27=""),"",IFERROR($U27/$Q27,""))</f>
        <v/>
      </c>
      <c r="X27" s="28">
        <f>IF(COUNTA($A27:$N27)=0,"",IF(OR($A27="",$B27="",$C27="",$D27="",$E27="",$F27="",$G27="",$H27="",$I27="",$J27="",$K27="",$L27="",$M27="",$N27=""),"Check inputs",IF(OR($F27&lt;=0,$M27&lt;$AG$8,$N27&lt;0),"Check cost inputs",IF($T27="","Check pricing",IF($V27&lt;$AG$10,"Margin check","")))))</f>
        <v/>
      </c>
      <c r="Z27">
        <f>""</f>
        <v/>
      </c>
      <c r="AA27">
        <f>""</f>
        <v/>
      </c>
      <c r="AB27">
        <f>""</f>
        <v/>
      </c>
      <c r="AC27">
        <f>""</f>
        <v/>
      </c>
      <c r="AE27">
        <f>""</f>
        <v/>
      </c>
      <c r="AG27">
        <f>""</f>
        <v/>
      </c>
    </row>
    <row r="28">
      <c r="A28" s="40" t="n"/>
      <c r="B28" s="20" t="n"/>
      <c r="C28" s="20" t="n"/>
      <c r="D28" s="20" t="n"/>
      <c r="E28" s="20" t="n"/>
      <c r="F28" s="21" t="n"/>
      <c r="G28" s="20" t="n"/>
      <c r="H28" s="20" t="n"/>
      <c r="I28" s="20" t="n"/>
      <c r="J28" s="20" t="n"/>
      <c r="K28" s="20" t="n"/>
      <c r="L28" s="20" t="n"/>
      <c r="M28" s="41" t="n"/>
      <c r="N28" s="21" t="n"/>
      <c r="O28" s="42">
        <f>IF(OR($F28="",$M28=""),"",IFERROR($F28*$M28,""))</f>
        <v/>
      </c>
      <c r="P28" s="42">
        <f>IF(OR($N28="",$K28=""),"",IFERROR($N28*VLOOKUP($K28,Assumptions!$A$5:$E$7,4,FALSE),""))</f>
        <v/>
      </c>
      <c r="Q28" s="42">
        <f>IF(OR($O28="",$P28=""),"",IFERROR($O28+$P28,""))</f>
        <v/>
      </c>
      <c r="R28" s="42">
        <f>IF(OR($O28="",$P28="",$K28=""),"",IFERROR($O28*(1+VLOOKUP($K28,Assumptions!$A$5:$E$7,2,FALSE))+$P28*(1+VLOOKUP($K28,Assumptions!$A$5:$E$7,5,FALSE)),""))</f>
        <v/>
      </c>
      <c r="S28" s="42">
        <f>IF(OR($Q28="",$K28=""),"",IFERROR($Q28/(1-VLOOKUP($K28,Assumptions!$A$5:$E$7,3,FALSE)),""))</f>
        <v/>
      </c>
      <c r="T28" s="42">
        <f>IF(OR($L28="",$R28="",$S28=""),"",IF($L28="Markup",$R28,IF($L28="Gross Margin",$S28,"")))</f>
        <v/>
      </c>
      <c r="U28" s="42">
        <f>IF(OR($T28="",$Q28=""),"",IFERROR($T28-$Q28,""))</f>
        <v/>
      </c>
      <c r="V28" s="24">
        <f>IF(OR($U28="",$T28=""),"",IFERROR($U28/$T28,""))</f>
        <v/>
      </c>
      <c r="W28" s="24">
        <f>IF(OR($U28="",$Q28=""),"",IFERROR($U28/$Q28,""))</f>
        <v/>
      </c>
      <c r="X28" s="25">
        <f>IF(COUNTA($A28:$N28)=0,"",IF(OR($A28="",$B28="",$C28="",$D28="",$E28="",$F28="",$G28="",$H28="",$I28="",$J28="",$K28="",$L28="",$M28="",$N28=""),"Check inputs",IF(OR($F28&lt;=0,$M28&lt;$AG$8,$N28&lt;0),"Check cost inputs",IF($T28="","Check pricing",IF($V28&lt;$AG$10,"Margin check","")))))</f>
        <v/>
      </c>
      <c r="Z28">
        <f>""</f>
        <v/>
      </c>
      <c r="AA28">
        <f>""</f>
        <v/>
      </c>
      <c r="AB28">
        <f>""</f>
        <v/>
      </c>
      <c r="AC28">
        <f>""</f>
        <v/>
      </c>
      <c r="AE28">
        <f>""</f>
        <v/>
      </c>
      <c r="AG28">
        <f>""</f>
        <v/>
      </c>
    </row>
    <row r="29">
      <c r="A29" s="40" t="n"/>
      <c r="B29" s="20" t="n"/>
      <c r="C29" s="20" t="n"/>
      <c r="D29" s="20" t="n"/>
      <c r="E29" s="20" t="n"/>
      <c r="F29" s="21" t="n"/>
      <c r="G29" s="20" t="n"/>
      <c r="H29" s="20" t="n"/>
      <c r="I29" s="20" t="n"/>
      <c r="J29" s="20" t="n"/>
      <c r="K29" s="20" t="n"/>
      <c r="L29" s="20" t="n"/>
      <c r="M29" s="41" t="n"/>
      <c r="N29" s="21" t="n"/>
      <c r="O29" s="43">
        <f>IF(OR($F29="",$M29=""),"",IFERROR($F29*$M29,""))</f>
        <v/>
      </c>
      <c r="P29" s="43">
        <f>IF(OR($N29="",$K29=""),"",IFERROR($N29*VLOOKUP($K29,Assumptions!$A$5:$E$7,4,FALSE),""))</f>
        <v/>
      </c>
      <c r="Q29" s="43">
        <f>IF(OR($O29="",$P29=""),"",IFERROR($O29+$P29,""))</f>
        <v/>
      </c>
      <c r="R29" s="43">
        <f>IF(OR($O29="",$P29="",$K29=""),"",IFERROR($O29*(1+VLOOKUP($K29,Assumptions!$A$5:$E$7,2,FALSE))+$P29*(1+VLOOKUP($K29,Assumptions!$A$5:$E$7,5,FALSE)),""))</f>
        <v/>
      </c>
      <c r="S29" s="43">
        <f>IF(OR($Q29="",$K29=""),"",IFERROR($Q29/(1-VLOOKUP($K29,Assumptions!$A$5:$E$7,3,FALSE)),""))</f>
        <v/>
      </c>
      <c r="T29" s="43">
        <f>IF(OR($L29="",$R29="",$S29=""),"",IF($L29="Markup",$R29,IF($L29="Gross Margin",$S29,"")))</f>
        <v/>
      </c>
      <c r="U29" s="43">
        <f>IF(OR($T29="",$Q29=""),"",IFERROR($T29-$Q29,""))</f>
        <v/>
      </c>
      <c r="V29" s="27">
        <f>IF(OR($U29="",$T29=""),"",IFERROR($U29/$T29,""))</f>
        <v/>
      </c>
      <c r="W29" s="27">
        <f>IF(OR($U29="",$Q29=""),"",IFERROR($U29/$Q29,""))</f>
        <v/>
      </c>
      <c r="X29" s="28">
        <f>IF(COUNTA($A29:$N29)=0,"",IF(OR($A29="",$B29="",$C29="",$D29="",$E29="",$F29="",$G29="",$H29="",$I29="",$J29="",$K29="",$L29="",$M29="",$N29=""),"Check inputs",IF(OR($F29&lt;=0,$M29&lt;$AG$8,$N29&lt;0),"Check cost inputs",IF($T29="","Check pricing",IF($V29&lt;$AG$10,"Margin check","")))))</f>
        <v/>
      </c>
      <c r="Z29">
        <f>""</f>
        <v/>
      </c>
      <c r="AA29">
        <f>""</f>
        <v/>
      </c>
      <c r="AB29">
        <f>""</f>
        <v/>
      </c>
      <c r="AC29">
        <f>""</f>
        <v/>
      </c>
      <c r="AE29">
        <f>""</f>
        <v/>
      </c>
      <c r="AG29">
        <f>""</f>
        <v/>
      </c>
    </row>
    <row r="30">
      <c r="A30" s="40" t="n"/>
      <c r="B30" s="20" t="n"/>
      <c r="C30" s="20" t="n"/>
      <c r="D30" s="20" t="n"/>
      <c r="E30" s="20" t="n"/>
      <c r="F30" s="21" t="n"/>
      <c r="G30" s="20" t="n"/>
      <c r="H30" s="20" t="n"/>
      <c r="I30" s="20" t="n"/>
      <c r="J30" s="20" t="n"/>
      <c r="K30" s="20" t="n"/>
      <c r="L30" s="20" t="n"/>
      <c r="M30" s="41" t="n"/>
      <c r="N30" s="21" t="n"/>
      <c r="O30" s="42">
        <f>IF(OR($F30="",$M30=""),"",IFERROR($F30*$M30,""))</f>
        <v/>
      </c>
      <c r="P30" s="42">
        <f>IF(OR($N30="",$K30=""),"",IFERROR($N30*VLOOKUP($K30,Assumptions!$A$5:$E$7,4,FALSE),""))</f>
        <v/>
      </c>
      <c r="Q30" s="42">
        <f>IF(OR($O30="",$P30=""),"",IFERROR($O30+$P30,""))</f>
        <v/>
      </c>
      <c r="R30" s="42">
        <f>IF(OR($O30="",$P30="",$K30=""),"",IFERROR($O30*(1+VLOOKUP($K30,Assumptions!$A$5:$E$7,2,FALSE))+$P30*(1+VLOOKUP($K30,Assumptions!$A$5:$E$7,5,FALSE)),""))</f>
        <v/>
      </c>
      <c r="S30" s="42">
        <f>IF(OR($Q30="",$K30=""),"",IFERROR($Q30/(1-VLOOKUP($K30,Assumptions!$A$5:$E$7,3,FALSE)),""))</f>
        <v/>
      </c>
      <c r="T30" s="42">
        <f>IF(OR($L30="",$R30="",$S30=""),"",IF($L30="Markup",$R30,IF($L30="Gross Margin",$S30,"")))</f>
        <v/>
      </c>
      <c r="U30" s="42">
        <f>IF(OR($T30="",$Q30=""),"",IFERROR($T30-$Q30,""))</f>
        <v/>
      </c>
      <c r="V30" s="24">
        <f>IF(OR($U30="",$T30=""),"",IFERROR($U30/$T30,""))</f>
        <v/>
      </c>
      <c r="W30" s="24">
        <f>IF(OR($U30="",$Q30=""),"",IFERROR($U30/$Q30,""))</f>
        <v/>
      </c>
      <c r="X30" s="25">
        <f>IF(COUNTA($A30:$N30)=0,"",IF(OR($A30="",$B30="",$C30="",$D30="",$E30="",$F30="",$G30="",$H30="",$I30="",$J30="",$K30="",$L30="",$M30="",$N30=""),"Check inputs",IF(OR($F30&lt;=0,$M30&lt;$AG$8,$N30&lt;0),"Check cost inputs",IF($T30="","Check pricing",IF($V30&lt;$AG$10,"Margin check","")))))</f>
        <v/>
      </c>
      <c r="Z30">
        <f>""</f>
        <v/>
      </c>
      <c r="AA30">
        <f>""</f>
        <v/>
      </c>
      <c r="AB30">
        <f>""</f>
        <v/>
      </c>
      <c r="AC30">
        <f>""</f>
        <v/>
      </c>
      <c r="AE30">
        <f>""</f>
        <v/>
      </c>
      <c r="AG30">
        <f>""</f>
        <v/>
      </c>
    </row>
    <row r="31">
      <c r="A31" s="40" t="n"/>
      <c r="B31" s="20" t="n"/>
      <c r="C31" s="20" t="n"/>
      <c r="D31" s="20" t="n"/>
      <c r="E31" s="20" t="n"/>
      <c r="F31" s="21" t="n"/>
      <c r="G31" s="20" t="n"/>
      <c r="H31" s="20" t="n"/>
      <c r="I31" s="20" t="n"/>
      <c r="J31" s="20" t="n"/>
      <c r="K31" s="20" t="n"/>
      <c r="L31" s="20" t="n"/>
      <c r="M31" s="41" t="n"/>
      <c r="N31" s="21" t="n"/>
      <c r="O31" s="43">
        <f>IF(OR($F31="",$M31=""),"",IFERROR($F31*$M31,""))</f>
        <v/>
      </c>
      <c r="P31" s="43">
        <f>IF(OR($N31="",$K31=""),"",IFERROR($N31*VLOOKUP($K31,Assumptions!$A$5:$E$7,4,FALSE),""))</f>
        <v/>
      </c>
      <c r="Q31" s="43">
        <f>IF(OR($O31="",$P31=""),"",IFERROR($O31+$P31,""))</f>
        <v/>
      </c>
      <c r="R31" s="43">
        <f>IF(OR($O31="",$P31="",$K31=""),"",IFERROR($O31*(1+VLOOKUP($K31,Assumptions!$A$5:$E$7,2,FALSE))+$P31*(1+VLOOKUP($K31,Assumptions!$A$5:$E$7,5,FALSE)),""))</f>
        <v/>
      </c>
      <c r="S31" s="43">
        <f>IF(OR($Q31="",$K31=""),"",IFERROR($Q31/(1-VLOOKUP($K31,Assumptions!$A$5:$E$7,3,FALSE)),""))</f>
        <v/>
      </c>
      <c r="T31" s="43">
        <f>IF(OR($L31="",$R31="",$S31=""),"",IF($L31="Markup",$R31,IF($L31="Gross Margin",$S31,"")))</f>
        <v/>
      </c>
      <c r="U31" s="43">
        <f>IF(OR($T31="",$Q31=""),"",IFERROR($T31-$Q31,""))</f>
        <v/>
      </c>
      <c r="V31" s="27">
        <f>IF(OR($U31="",$T31=""),"",IFERROR($U31/$T31,""))</f>
        <v/>
      </c>
      <c r="W31" s="27">
        <f>IF(OR($U31="",$Q31=""),"",IFERROR($U31/$Q31,""))</f>
        <v/>
      </c>
      <c r="X31" s="28">
        <f>IF(COUNTA($A31:$N31)=0,"",IF(OR($A31="",$B31="",$C31="",$D31="",$E31="",$F31="",$G31="",$H31="",$I31="",$J31="",$K31="",$L31="",$M31="",$N31=""),"Check inputs",IF(OR($F31&lt;=0,$M31&lt;$AG$8,$N31&lt;0),"Check cost inputs",IF($T31="","Check pricing",IF($V31&lt;$AG$10,"Margin check","")))))</f>
        <v/>
      </c>
      <c r="Z31">
        <f>""</f>
        <v/>
      </c>
      <c r="AA31">
        <f>""</f>
        <v/>
      </c>
      <c r="AB31">
        <f>""</f>
        <v/>
      </c>
      <c r="AC31">
        <f>""</f>
        <v/>
      </c>
      <c r="AE31">
        <f>""</f>
        <v/>
      </c>
      <c r="AG31">
        <f>""</f>
        <v/>
      </c>
    </row>
    <row r="32">
      <c r="A32" s="40" t="n"/>
      <c r="B32" s="20" t="n"/>
      <c r="C32" s="20" t="n"/>
      <c r="D32" s="20" t="n"/>
      <c r="E32" s="20" t="n"/>
      <c r="F32" s="21" t="n"/>
      <c r="G32" s="20" t="n"/>
      <c r="H32" s="20" t="n"/>
      <c r="I32" s="20" t="n"/>
      <c r="J32" s="20" t="n"/>
      <c r="K32" s="20" t="n"/>
      <c r="L32" s="20" t="n"/>
      <c r="M32" s="41" t="n"/>
      <c r="N32" s="21" t="n"/>
      <c r="O32" s="42">
        <f>IF(OR($F32="",$M32=""),"",IFERROR($F32*$M32,""))</f>
        <v/>
      </c>
      <c r="P32" s="42">
        <f>IF(OR($N32="",$K32=""),"",IFERROR($N32*VLOOKUP($K32,Assumptions!$A$5:$E$7,4,FALSE),""))</f>
        <v/>
      </c>
      <c r="Q32" s="42">
        <f>IF(OR($O32="",$P32=""),"",IFERROR($O32+$P32,""))</f>
        <v/>
      </c>
      <c r="R32" s="42">
        <f>IF(OR($O32="",$P32="",$K32=""),"",IFERROR($O32*(1+VLOOKUP($K32,Assumptions!$A$5:$E$7,2,FALSE))+$P32*(1+VLOOKUP($K32,Assumptions!$A$5:$E$7,5,FALSE)),""))</f>
        <v/>
      </c>
      <c r="S32" s="42">
        <f>IF(OR($Q32="",$K32=""),"",IFERROR($Q32/(1-VLOOKUP($K32,Assumptions!$A$5:$E$7,3,FALSE)),""))</f>
        <v/>
      </c>
      <c r="T32" s="42">
        <f>IF(OR($L32="",$R32="",$S32=""),"",IF($L32="Markup",$R32,IF($L32="Gross Margin",$S32,"")))</f>
        <v/>
      </c>
      <c r="U32" s="42">
        <f>IF(OR($T32="",$Q32=""),"",IFERROR($T32-$Q32,""))</f>
        <v/>
      </c>
      <c r="V32" s="24">
        <f>IF(OR($U32="",$T32=""),"",IFERROR($U32/$T32,""))</f>
        <v/>
      </c>
      <c r="W32" s="24">
        <f>IF(OR($U32="",$Q32=""),"",IFERROR($U32/$Q32,""))</f>
        <v/>
      </c>
      <c r="X32" s="25">
        <f>IF(COUNTA($A32:$N32)=0,"",IF(OR($A32="",$B32="",$C32="",$D32="",$E32="",$F32="",$G32="",$H32="",$I32="",$J32="",$K32="",$L32="",$M32="",$N32=""),"Check inputs",IF(OR($F32&lt;=0,$M32&lt;$AG$8,$N32&lt;0),"Check cost inputs",IF($T32="","Check pricing",IF($V32&lt;$AG$10,"Margin check","")))))</f>
        <v/>
      </c>
      <c r="Z32">
        <f>""</f>
        <v/>
      </c>
      <c r="AA32">
        <f>""</f>
        <v/>
      </c>
      <c r="AB32">
        <f>""</f>
        <v/>
      </c>
      <c r="AC32">
        <f>""</f>
        <v/>
      </c>
      <c r="AE32">
        <f>""</f>
        <v/>
      </c>
      <c r="AG32">
        <f>""</f>
        <v/>
      </c>
    </row>
    <row r="33">
      <c r="A33" s="40" t="n"/>
      <c r="B33" s="20" t="n"/>
      <c r="C33" s="20" t="n"/>
      <c r="D33" s="20" t="n"/>
      <c r="E33" s="20" t="n"/>
      <c r="F33" s="21" t="n"/>
      <c r="G33" s="20" t="n"/>
      <c r="H33" s="20" t="n"/>
      <c r="I33" s="20" t="n"/>
      <c r="J33" s="20" t="n"/>
      <c r="K33" s="20" t="n"/>
      <c r="L33" s="20" t="n"/>
      <c r="M33" s="41" t="n"/>
      <c r="N33" s="21" t="n"/>
      <c r="O33" s="43">
        <f>IF(OR($F33="",$M33=""),"",IFERROR($F33*$M33,""))</f>
        <v/>
      </c>
      <c r="P33" s="43">
        <f>IF(OR($N33="",$K33=""),"",IFERROR($N33*VLOOKUP($K33,Assumptions!$A$5:$E$7,4,FALSE),""))</f>
        <v/>
      </c>
      <c r="Q33" s="43">
        <f>IF(OR($O33="",$P33=""),"",IFERROR($O33+$P33,""))</f>
        <v/>
      </c>
      <c r="R33" s="43">
        <f>IF(OR($O33="",$P33="",$K33=""),"",IFERROR($O33*(1+VLOOKUP($K33,Assumptions!$A$5:$E$7,2,FALSE))+$P33*(1+VLOOKUP($K33,Assumptions!$A$5:$E$7,5,FALSE)),""))</f>
        <v/>
      </c>
      <c r="S33" s="43">
        <f>IF(OR($Q33="",$K33=""),"",IFERROR($Q33/(1-VLOOKUP($K33,Assumptions!$A$5:$E$7,3,FALSE)),""))</f>
        <v/>
      </c>
      <c r="T33" s="43">
        <f>IF(OR($L33="",$R33="",$S33=""),"",IF($L33="Markup",$R33,IF($L33="Gross Margin",$S33,"")))</f>
        <v/>
      </c>
      <c r="U33" s="43">
        <f>IF(OR($T33="",$Q33=""),"",IFERROR($T33-$Q33,""))</f>
        <v/>
      </c>
      <c r="V33" s="27">
        <f>IF(OR($U33="",$T33=""),"",IFERROR($U33/$T33,""))</f>
        <v/>
      </c>
      <c r="W33" s="27">
        <f>IF(OR($U33="",$Q33=""),"",IFERROR($U33/$Q33,""))</f>
        <v/>
      </c>
      <c r="X33" s="28">
        <f>IF(COUNTA($A33:$N33)=0,"",IF(OR($A33="",$B33="",$C33="",$D33="",$E33="",$F33="",$G33="",$H33="",$I33="",$J33="",$K33="",$L33="",$M33="",$N33=""),"Check inputs",IF(OR($F33&lt;=0,$M33&lt;$AG$8,$N33&lt;0),"Check cost inputs",IF($T33="","Check pricing",IF($V33&lt;$AG$10,"Margin check","")))))</f>
        <v/>
      </c>
      <c r="Z33">
        <f>""</f>
        <v/>
      </c>
      <c r="AA33">
        <f>""</f>
        <v/>
      </c>
      <c r="AB33">
        <f>""</f>
        <v/>
      </c>
      <c r="AC33">
        <f>""</f>
        <v/>
      </c>
      <c r="AE33">
        <f>""</f>
        <v/>
      </c>
      <c r="AG33">
        <f>""</f>
        <v/>
      </c>
    </row>
    <row r="34">
      <c r="A34" s="40" t="n"/>
      <c r="B34" s="20" t="n"/>
      <c r="C34" s="20" t="n"/>
      <c r="D34" s="20" t="n"/>
      <c r="E34" s="20" t="n"/>
      <c r="F34" s="21" t="n"/>
      <c r="G34" s="20" t="n"/>
      <c r="H34" s="20" t="n"/>
      <c r="I34" s="20" t="n"/>
      <c r="J34" s="20" t="n"/>
      <c r="K34" s="20" t="n"/>
      <c r="L34" s="20" t="n"/>
      <c r="M34" s="41" t="n"/>
      <c r="N34" s="21" t="n"/>
      <c r="O34" s="42">
        <f>IF(OR($F34="",$M34=""),"",IFERROR($F34*$M34,""))</f>
        <v/>
      </c>
      <c r="P34" s="42">
        <f>IF(OR($N34="",$K34=""),"",IFERROR($N34*VLOOKUP($K34,Assumptions!$A$5:$E$7,4,FALSE),""))</f>
        <v/>
      </c>
      <c r="Q34" s="42">
        <f>IF(OR($O34="",$P34=""),"",IFERROR($O34+$P34,""))</f>
        <v/>
      </c>
      <c r="R34" s="42">
        <f>IF(OR($O34="",$P34="",$K34=""),"",IFERROR($O34*(1+VLOOKUP($K34,Assumptions!$A$5:$E$7,2,FALSE))+$P34*(1+VLOOKUP($K34,Assumptions!$A$5:$E$7,5,FALSE)),""))</f>
        <v/>
      </c>
      <c r="S34" s="42">
        <f>IF(OR($Q34="",$K34=""),"",IFERROR($Q34/(1-VLOOKUP($K34,Assumptions!$A$5:$E$7,3,FALSE)),""))</f>
        <v/>
      </c>
      <c r="T34" s="42">
        <f>IF(OR($L34="",$R34="",$S34=""),"",IF($L34="Markup",$R34,IF($L34="Gross Margin",$S34,"")))</f>
        <v/>
      </c>
      <c r="U34" s="42">
        <f>IF(OR($T34="",$Q34=""),"",IFERROR($T34-$Q34,""))</f>
        <v/>
      </c>
      <c r="V34" s="24">
        <f>IF(OR($U34="",$T34=""),"",IFERROR($U34/$T34,""))</f>
        <v/>
      </c>
      <c r="W34" s="24">
        <f>IF(OR($U34="",$Q34=""),"",IFERROR($U34/$Q34,""))</f>
        <v/>
      </c>
      <c r="X34" s="25">
        <f>IF(COUNTA($A34:$N34)=0,"",IF(OR($A34="",$B34="",$C34="",$D34="",$E34="",$F34="",$G34="",$H34="",$I34="",$J34="",$K34="",$L34="",$M34="",$N34=""),"Check inputs",IF(OR($F34&lt;=0,$M34&lt;$AG$8,$N34&lt;0),"Check cost inputs",IF($T34="","Check pricing",IF($V34&lt;$AG$10,"Margin check","")))))</f>
        <v/>
      </c>
      <c r="Z34">
        <f>""</f>
        <v/>
      </c>
      <c r="AA34">
        <f>""</f>
        <v/>
      </c>
      <c r="AB34">
        <f>""</f>
        <v/>
      </c>
      <c r="AC34">
        <f>""</f>
        <v/>
      </c>
      <c r="AE34">
        <f>""</f>
        <v/>
      </c>
      <c r="AG34">
        <f>""</f>
        <v/>
      </c>
    </row>
    <row r="35">
      <c r="A35" s="40" t="n"/>
      <c r="B35" s="20" t="n"/>
      <c r="C35" s="20" t="n"/>
      <c r="D35" s="20" t="n"/>
      <c r="E35" s="20" t="n"/>
      <c r="F35" s="21" t="n"/>
      <c r="G35" s="20" t="n"/>
      <c r="H35" s="20" t="n"/>
      <c r="I35" s="20" t="n"/>
      <c r="J35" s="20" t="n"/>
      <c r="K35" s="20" t="n"/>
      <c r="L35" s="20" t="n"/>
      <c r="M35" s="41" t="n"/>
      <c r="N35" s="21" t="n"/>
      <c r="O35" s="43">
        <f>IF(OR($F35="",$M35=""),"",IFERROR($F35*$M35,""))</f>
        <v/>
      </c>
      <c r="P35" s="43">
        <f>IF(OR($N35="",$K35=""),"",IFERROR($N35*VLOOKUP($K35,Assumptions!$A$5:$E$7,4,FALSE),""))</f>
        <v/>
      </c>
      <c r="Q35" s="43">
        <f>IF(OR($O35="",$P35=""),"",IFERROR($O35+$P35,""))</f>
        <v/>
      </c>
      <c r="R35" s="43">
        <f>IF(OR($O35="",$P35="",$K35=""),"",IFERROR($O35*(1+VLOOKUP($K35,Assumptions!$A$5:$E$7,2,FALSE))+$P35*(1+VLOOKUP($K35,Assumptions!$A$5:$E$7,5,FALSE)),""))</f>
        <v/>
      </c>
      <c r="S35" s="43">
        <f>IF(OR($Q35="",$K35=""),"",IFERROR($Q35/(1-VLOOKUP($K35,Assumptions!$A$5:$E$7,3,FALSE)),""))</f>
        <v/>
      </c>
      <c r="T35" s="43">
        <f>IF(OR($L35="",$R35="",$S35=""),"",IF($L35="Markup",$R35,IF($L35="Gross Margin",$S35,"")))</f>
        <v/>
      </c>
      <c r="U35" s="43">
        <f>IF(OR($T35="",$Q35=""),"",IFERROR($T35-$Q35,""))</f>
        <v/>
      </c>
      <c r="V35" s="27">
        <f>IF(OR($U35="",$T35=""),"",IFERROR($U35/$T35,""))</f>
        <v/>
      </c>
      <c r="W35" s="27">
        <f>IF(OR($U35="",$Q35=""),"",IFERROR($U35/$Q35,""))</f>
        <v/>
      </c>
      <c r="X35" s="28">
        <f>IF(COUNTA($A35:$N35)=0,"",IF(OR($A35="",$B35="",$C35="",$D35="",$E35="",$F35="",$G35="",$H35="",$I35="",$J35="",$K35="",$L35="",$M35="",$N35=""),"Check inputs",IF(OR($F35&lt;=0,$M35&lt;$AG$8,$N35&lt;0),"Check cost inputs",IF($T35="","Check pricing",IF($V35&lt;$AG$10,"Margin check","")))))</f>
        <v/>
      </c>
      <c r="Z35">
        <f>""</f>
        <v/>
      </c>
      <c r="AA35">
        <f>""</f>
        <v/>
      </c>
      <c r="AB35">
        <f>""</f>
        <v/>
      </c>
      <c r="AC35">
        <f>""</f>
        <v/>
      </c>
      <c r="AE35">
        <f>""</f>
        <v/>
      </c>
      <c r="AG35">
        <f>""</f>
        <v/>
      </c>
    </row>
    <row r="36">
      <c r="A36" s="40" t="n"/>
      <c r="B36" s="20" t="n"/>
      <c r="C36" s="20" t="n"/>
      <c r="D36" s="20" t="n"/>
      <c r="E36" s="20" t="n"/>
      <c r="F36" s="21" t="n"/>
      <c r="G36" s="20" t="n"/>
      <c r="H36" s="20" t="n"/>
      <c r="I36" s="20" t="n"/>
      <c r="J36" s="20" t="n"/>
      <c r="K36" s="20" t="n"/>
      <c r="L36" s="20" t="n"/>
      <c r="M36" s="41" t="n"/>
      <c r="N36" s="21" t="n"/>
      <c r="O36" s="42">
        <f>IF(OR($F36="",$M36=""),"",IFERROR($F36*$M36,""))</f>
        <v/>
      </c>
      <c r="P36" s="42">
        <f>IF(OR($N36="",$K36=""),"",IFERROR($N36*VLOOKUP($K36,Assumptions!$A$5:$E$7,4,FALSE),""))</f>
        <v/>
      </c>
      <c r="Q36" s="42">
        <f>IF(OR($O36="",$P36=""),"",IFERROR($O36+$P36,""))</f>
        <v/>
      </c>
      <c r="R36" s="42">
        <f>IF(OR($O36="",$P36="",$K36=""),"",IFERROR($O36*(1+VLOOKUP($K36,Assumptions!$A$5:$E$7,2,FALSE))+$P36*(1+VLOOKUP($K36,Assumptions!$A$5:$E$7,5,FALSE)),""))</f>
        <v/>
      </c>
      <c r="S36" s="42">
        <f>IF(OR($Q36="",$K36=""),"",IFERROR($Q36/(1-VLOOKUP($K36,Assumptions!$A$5:$E$7,3,FALSE)),""))</f>
        <v/>
      </c>
      <c r="T36" s="42">
        <f>IF(OR($L36="",$R36="",$S36=""),"",IF($L36="Markup",$R36,IF($L36="Gross Margin",$S36,"")))</f>
        <v/>
      </c>
      <c r="U36" s="42">
        <f>IF(OR($T36="",$Q36=""),"",IFERROR($T36-$Q36,""))</f>
        <v/>
      </c>
      <c r="V36" s="24">
        <f>IF(OR($U36="",$T36=""),"",IFERROR($U36/$T36,""))</f>
        <v/>
      </c>
      <c r="W36" s="24">
        <f>IF(OR($U36="",$Q36=""),"",IFERROR($U36/$Q36,""))</f>
        <v/>
      </c>
      <c r="X36" s="25">
        <f>IF(COUNTA($A36:$N36)=0,"",IF(OR($A36="",$B36="",$C36="",$D36="",$E36="",$F36="",$G36="",$H36="",$I36="",$J36="",$K36="",$L36="",$M36="",$N36=""),"Check inputs",IF(OR($F36&lt;=0,$M36&lt;$AG$8,$N36&lt;0),"Check cost inputs",IF($T36="","Check pricing",IF($V36&lt;$AG$10,"Margin check","")))))</f>
        <v/>
      </c>
      <c r="Z36">
        <f>""</f>
        <v/>
      </c>
      <c r="AA36">
        <f>""</f>
        <v/>
      </c>
      <c r="AB36">
        <f>""</f>
        <v/>
      </c>
      <c r="AC36">
        <f>""</f>
        <v/>
      </c>
      <c r="AE36">
        <f>""</f>
        <v/>
      </c>
      <c r="AG36">
        <f>""</f>
        <v/>
      </c>
    </row>
    <row r="37">
      <c r="A37" s="40" t="n"/>
      <c r="B37" s="20" t="n"/>
      <c r="C37" s="20" t="n"/>
      <c r="D37" s="20" t="n"/>
      <c r="E37" s="20" t="n"/>
      <c r="F37" s="21" t="n"/>
      <c r="G37" s="20" t="n"/>
      <c r="H37" s="20" t="n"/>
      <c r="I37" s="20" t="n"/>
      <c r="J37" s="20" t="n"/>
      <c r="K37" s="20" t="n"/>
      <c r="L37" s="20" t="n"/>
      <c r="M37" s="41" t="n"/>
      <c r="N37" s="21" t="n"/>
      <c r="O37" s="43">
        <f>IF(OR($F37="",$M37=""),"",IFERROR($F37*$M37,""))</f>
        <v/>
      </c>
      <c r="P37" s="43">
        <f>IF(OR($N37="",$K37=""),"",IFERROR($N37*VLOOKUP($K37,Assumptions!$A$5:$E$7,4,FALSE),""))</f>
        <v/>
      </c>
      <c r="Q37" s="43">
        <f>IF(OR($O37="",$P37=""),"",IFERROR($O37+$P37,""))</f>
        <v/>
      </c>
      <c r="R37" s="43">
        <f>IF(OR($O37="",$P37="",$K37=""),"",IFERROR($O37*(1+VLOOKUP($K37,Assumptions!$A$5:$E$7,2,FALSE))+$P37*(1+VLOOKUP($K37,Assumptions!$A$5:$E$7,5,FALSE)),""))</f>
        <v/>
      </c>
      <c r="S37" s="43">
        <f>IF(OR($Q37="",$K37=""),"",IFERROR($Q37/(1-VLOOKUP($K37,Assumptions!$A$5:$E$7,3,FALSE)),""))</f>
        <v/>
      </c>
      <c r="T37" s="43">
        <f>IF(OR($L37="",$R37="",$S37=""),"",IF($L37="Markup",$R37,IF($L37="Gross Margin",$S37,"")))</f>
        <v/>
      </c>
      <c r="U37" s="43">
        <f>IF(OR($T37="",$Q37=""),"",IFERROR($T37-$Q37,""))</f>
        <v/>
      </c>
      <c r="V37" s="27">
        <f>IF(OR($U37="",$T37=""),"",IFERROR($U37/$T37,""))</f>
        <v/>
      </c>
      <c r="W37" s="27">
        <f>IF(OR($U37="",$Q37=""),"",IFERROR($U37/$Q37,""))</f>
        <v/>
      </c>
      <c r="X37" s="28">
        <f>IF(COUNTA($A37:$N37)=0,"",IF(OR($A37="",$B37="",$C37="",$D37="",$E37="",$F37="",$G37="",$H37="",$I37="",$J37="",$K37="",$L37="",$M37="",$N37=""),"Check inputs",IF(OR($F37&lt;=0,$M37&lt;$AG$8,$N37&lt;0),"Check cost inputs",IF($T37="","Check pricing",IF($V37&lt;$AG$10,"Margin check","")))))</f>
        <v/>
      </c>
      <c r="Z37">
        <f>""</f>
        <v/>
      </c>
      <c r="AA37">
        <f>""</f>
        <v/>
      </c>
      <c r="AB37">
        <f>""</f>
        <v/>
      </c>
      <c r="AC37">
        <f>""</f>
        <v/>
      </c>
      <c r="AE37">
        <f>""</f>
        <v/>
      </c>
      <c r="AG37">
        <f>""</f>
        <v/>
      </c>
    </row>
    <row r="38">
      <c r="A38" s="40" t="n"/>
      <c r="B38" s="20" t="n"/>
      <c r="C38" s="20" t="n"/>
      <c r="D38" s="20" t="n"/>
      <c r="E38" s="20" t="n"/>
      <c r="F38" s="21" t="n"/>
      <c r="G38" s="20" t="n"/>
      <c r="H38" s="20" t="n"/>
      <c r="I38" s="20" t="n"/>
      <c r="J38" s="20" t="n"/>
      <c r="K38" s="20" t="n"/>
      <c r="L38" s="20" t="n"/>
      <c r="M38" s="41" t="n"/>
      <c r="N38" s="21" t="n"/>
      <c r="O38" s="42">
        <f>IF(OR($F38="",$M38=""),"",IFERROR($F38*$M38,""))</f>
        <v/>
      </c>
      <c r="P38" s="42">
        <f>IF(OR($N38="",$K38=""),"",IFERROR($N38*VLOOKUP($K38,Assumptions!$A$5:$E$7,4,FALSE),""))</f>
        <v/>
      </c>
      <c r="Q38" s="42">
        <f>IF(OR($O38="",$P38=""),"",IFERROR($O38+$P38,""))</f>
        <v/>
      </c>
      <c r="R38" s="42">
        <f>IF(OR($O38="",$P38="",$K38=""),"",IFERROR($O38*(1+VLOOKUP($K38,Assumptions!$A$5:$E$7,2,FALSE))+$P38*(1+VLOOKUP($K38,Assumptions!$A$5:$E$7,5,FALSE)),""))</f>
        <v/>
      </c>
      <c r="S38" s="42">
        <f>IF(OR($Q38="",$K38=""),"",IFERROR($Q38/(1-VLOOKUP($K38,Assumptions!$A$5:$E$7,3,FALSE)),""))</f>
        <v/>
      </c>
      <c r="T38" s="42">
        <f>IF(OR($L38="",$R38="",$S38=""),"",IF($L38="Markup",$R38,IF($L38="Gross Margin",$S38,"")))</f>
        <v/>
      </c>
      <c r="U38" s="42">
        <f>IF(OR($T38="",$Q38=""),"",IFERROR($T38-$Q38,""))</f>
        <v/>
      </c>
      <c r="V38" s="24">
        <f>IF(OR($U38="",$T38=""),"",IFERROR($U38/$T38,""))</f>
        <v/>
      </c>
      <c r="W38" s="24">
        <f>IF(OR($U38="",$Q38=""),"",IFERROR($U38/$Q38,""))</f>
        <v/>
      </c>
      <c r="X38" s="25">
        <f>IF(COUNTA($A38:$N38)=0,"",IF(OR($A38="",$B38="",$C38="",$D38="",$E38="",$F38="",$G38="",$H38="",$I38="",$J38="",$K38="",$L38="",$M38="",$N38=""),"Check inputs",IF(OR($F38&lt;=0,$M38&lt;$AG$8,$N38&lt;0),"Check cost inputs",IF($T38="","Check pricing",IF($V38&lt;$AG$10,"Margin check","")))))</f>
        <v/>
      </c>
      <c r="Z38">
        <f>""</f>
        <v/>
      </c>
      <c r="AA38">
        <f>""</f>
        <v/>
      </c>
      <c r="AB38">
        <f>""</f>
        <v/>
      </c>
      <c r="AC38">
        <f>""</f>
        <v/>
      </c>
      <c r="AE38">
        <f>""</f>
        <v/>
      </c>
      <c r="AG38">
        <f>""</f>
        <v/>
      </c>
    </row>
    <row r="39">
      <c r="A39" s="40" t="n"/>
      <c r="B39" s="20" t="n"/>
      <c r="C39" s="20" t="n"/>
      <c r="D39" s="20" t="n"/>
      <c r="E39" s="20" t="n"/>
      <c r="F39" s="21" t="n"/>
      <c r="G39" s="20" t="n"/>
      <c r="H39" s="20" t="n"/>
      <c r="I39" s="20" t="n"/>
      <c r="J39" s="20" t="n"/>
      <c r="K39" s="20" t="n"/>
      <c r="L39" s="20" t="n"/>
      <c r="M39" s="41" t="n"/>
      <c r="N39" s="21" t="n"/>
      <c r="O39" s="43">
        <f>IF(OR($F39="",$M39=""),"",IFERROR($F39*$M39,""))</f>
        <v/>
      </c>
      <c r="P39" s="43">
        <f>IF(OR($N39="",$K39=""),"",IFERROR($N39*VLOOKUP($K39,Assumptions!$A$5:$E$7,4,FALSE),""))</f>
        <v/>
      </c>
      <c r="Q39" s="43">
        <f>IF(OR($O39="",$P39=""),"",IFERROR($O39+$P39,""))</f>
        <v/>
      </c>
      <c r="R39" s="43">
        <f>IF(OR($O39="",$P39="",$K39=""),"",IFERROR($O39*(1+VLOOKUP($K39,Assumptions!$A$5:$E$7,2,FALSE))+$P39*(1+VLOOKUP($K39,Assumptions!$A$5:$E$7,5,FALSE)),""))</f>
        <v/>
      </c>
      <c r="S39" s="43">
        <f>IF(OR($Q39="",$K39=""),"",IFERROR($Q39/(1-VLOOKUP($K39,Assumptions!$A$5:$E$7,3,FALSE)),""))</f>
        <v/>
      </c>
      <c r="T39" s="43">
        <f>IF(OR($L39="",$R39="",$S39=""),"",IF($L39="Markup",$R39,IF($L39="Gross Margin",$S39,"")))</f>
        <v/>
      </c>
      <c r="U39" s="43">
        <f>IF(OR($T39="",$Q39=""),"",IFERROR($T39-$Q39,""))</f>
        <v/>
      </c>
      <c r="V39" s="27">
        <f>IF(OR($U39="",$T39=""),"",IFERROR($U39/$T39,""))</f>
        <v/>
      </c>
      <c r="W39" s="27">
        <f>IF(OR($U39="",$Q39=""),"",IFERROR($U39/$Q39,""))</f>
        <v/>
      </c>
      <c r="X39" s="28">
        <f>IF(COUNTA($A39:$N39)=0,"",IF(OR($A39="",$B39="",$C39="",$D39="",$E39="",$F39="",$G39="",$H39="",$I39="",$J39="",$K39="",$L39="",$M39="",$N39=""),"Check inputs",IF(OR($F39&lt;=0,$M39&lt;$AG$8,$N39&lt;0),"Check cost inputs",IF($T39="","Check pricing",IF($V39&lt;$AG$10,"Margin check","")))))</f>
        <v/>
      </c>
      <c r="Z39">
        <f>""</f>
        <v/>
      </c>
      <c r="AA39">
        <f>""</f>
        <v/>
      </c>
      <c r="AB39">
        <f>""</f>
        <v/>
      </c>
      <c r="AC39">
        <f>""</f>
        <v/>
      </c>
      <c r="AE39">
        <f>""</f>
        <v/>
      </c>
      <c r="AG39">
        <f>""</f>
        <v/>
      </c>
    </row>
    <row r="40">
      <c r="A40" s="40" t="n"/>
      <c r="B40" s="20" t="n"/>
      <c r="C40" s="20" t="n"/>
      <c r="D40" s="20" t="n"/>
      <c r="E40" s="20" t="n"/>
      <c r="F40" s="21" t="n"/>
      <c r="G40" s="20" t="n"/>
      <c r="H40" s="20" t="n"/>
      <c r="I40" s="20" t="n"/>
      <c r="J40" s="20" t="n"/>
      <c r="K40" s="20" t="n"/>
      <c r="L40" s="20" t="n"/>
      <c r="M40" s="41" t="n"/>
      <c r="N40" s="21" t="n"/>
      <c r="O40" s="42">
        <f>IF(OR($F40="",$M40=""),"",IFERROR($F40*$M40,""))</f>
        <v/>
      </c>
      <c r="P40" s="42">
        <f>IF(OR($N40="",$K40=""),"",IFERROR($N40*VLOOKUP($K40,Assumptions!$A$5:$E$7,4,FALSE),""))</f>
        <v/>
      </c>
      <c r="Q40" s="42">
        <f>IF(OR($O40="",$P40=""),"",IFERROR($O40+$P40,""))</f>
        <v/>
      </c>
      <c r="R40" s="42">
        <f>IF(OR($O40="",$P40="",$K40=""),"",IFERROR($O40*(1+VLOOKUP($K40,Assumptions!$A$5:$E$7,2,FALSE))+$P40*(1+VLOOKUP($K40,Assumptions!$A$5:$E$7,5,FALSE)),""))</f>
        <v/>
      </c>
      <c r="S40" s="42">
        <f>IF(OR($Q40="",$K40=""),"",IFERROR($Q40/(1-VLOOKUP($K40,Assumptions!$A$5:$E$7,3,FALSE)),""))</f>
        <v/>
      </c>
      <c r="T40" s="42">
        <f>IF(OR($L40="",$R40="",$S40=""),"",IF($L40="Markup",$R40,IF($L40="Gross Margin",$S40,"")))</f>
        <v/>
      </c>
      <c r="U40" s="42">
        <f>IF(OR($T40="",$Q40=""),"",IFERROR($T40-$Q40,""))</f>
        <v/>
      </c>
      <c r="V40" s="24">
        <f>IF(OR($U40="",$T40=""),"",IFERROR($U40/$T40,""))</f>
        <v/>
      </c>
      <c r="W40" s="24">
        <f>IF(OR($U40="",$Q40=""),"",IFERROR($U40/$Q40,""))</f>
        <v/>
      </c>
      <c r="X40" s="25">
        <f>IF(COUNTA($A40:$N40)=0,"",IF(OR($A40="",$B40="",$C40="",$D40="",$E40="",$F40="",$G40="",$H40="",$I40="",$J40="",$K40="",$L40="",$M40="",$N40=""),"Check inputs",IF(OR($F40&lt;=0,$M40&lt;$AG$8,$N40&lt;0),"Check cost inputs",IF($T40="","Check pricing",IF($V40&lt;$AG$10,"Margin check","")))))</f>
        <v/>
      </c>
      <c r="Z40">
        <f>""</f>
        <v/>
      </c>
      <c r="AA40">
        <f>""</f>
        <v/>
      </c>
      <c r="AB40">
        <f>""</f>
        <v/>
      </c>
      <c r="AC40">
        <f>""</f>
        <v/>
      </c>
      <c r="AE40">
        <f>""</f>
        <v/>
      </c>
      <c r="AG40">
        <f>""</f>
        <v/>
      </c>
    </row>
    <row r="41">
      <c r="A41" s="40" t="n"/>
      <c r="B41" s="20" t="n"/>
      <c r="C41" s="20" t="n"/>
      <c r="D41" s="20" t="n"/>
      <c r="E41" s="20" t="n"/>
      <c r="F41" s="21" t="n"/>
      <c r="G41" s="20" t="n"/>
      <c r="H41" s="20" t="n"/>
      <c r="I41" s="20" t="n"/>
      <c r="J41" s="20" t="n"/>
      <c r="K41" s="20" t="n"/>
      <c r="L41" s="20" t="n"/>
      <c r="M41" s="41" t="n"/>
      <c r="N41" s="21" t="n"/>
      <c r="O41" s="43">
        <f>IF(OR($F41="",$M41=""),"",IFERROR($F41*$M41,""))</f>
        <v/>
      </c>
      <c r="P41" s="43">
        <f>IF(OR($N41="",$K41=""),"",IFERROR($N41*VLOOKUP($K41,Assumptions!$A$5:$E$7,4,FALSE),""))</f>
        <v/>
      </c>
      <c r="Q41" s="43">
        <f>IF(OR($O41="",$P41=""),"",IFERROR($O41+$P41,""))</f>
        <v/>
      </c>
      <c r="R41" s="43">
        <f>IF(OR($O41="",$P41="",$K41=""),"",IFERROR($O41*(1+VLOOKUP($K41,Assumptions!$A$5:$E$7,2,FALSE))+$P41*(1+VLOOKUP($K41,Assumptions!$A$5:$E$7,5,FALSE)),""))</f>
        <v/>
      </c>
      <c r="S41" s="43">
        <f>IF(OR($Q41="",$K41=""),"",IFERROR($Q41/(1-VLOOKUP($K41,Assumptions!$A$5:$E$7,3,FALSE)),""))</f>
        <v/>
      </c>
      <c r="T41" s="43">
        <f>IF(OR($L41="",$R41="",$S41=""),"",IF($L41="Markup",$R41,IF($L41="Gross Margin",$S41,"")))</f>
        <v/>
      </c>
      <c r="U41" s="43">
        <f>IF(OR($T41="",$Q41=""),"",IFERROR($T41-$Q41,""))</f>
        <v/>
      </c>
      <c r="V41" s="27">
        <f>IF(OR($U41="",$T41=""),"",IFERROR($U41/$T41,""))</f>
        <v/>
      </c>
      <c r="W41" s="27">
        <f>IF(OR($U41="",$Q41=""),"",IFERROR($U41/$Q41,""))</f>
        <v/>
      </c>
      <c r="X41" s="28">
        <f>IF(COUNTA($A41:$N41)=0,"",IF(OR($A41="",$B41="",$C41="",$D41="",$E41="",$F41="",$G41="",$H41="",$I41="",$J41="",$K41="",$L41="",$M41="",$N41=""),"Check inputs",IF(OR($F41&lt;=0,$M41&lt;$AG$8,$N41&lt;0),"Check cost inputs",IF($T41="","Check pricing",IF($V41&lt;$AG$10,"Margin check","")))))</f>
        <v/>
      </c>
      <c r="Z41">
        <f>""</f>
        <v/>
      </c>
      <c r="AA41">
        <f>""</f>
        <v/>
      </c>
      <c r="AB41">
        <f>""</f>
        <v/>
      </c>
      <c r="AC41">
        <f>""</f>
        <v/>
      </c>
      <c r="AE41">
        <f>""</f>
        <v/>
      </c>
      <c r="AG41">
        <f>""</f>
        <v/>
      </c>
    </row>
    <row r="42">
      <c r="A42" s="40" t="n"/>
      <c r="B42" s="20" t="n"/>
      <c r="C42" s="20" t="n"/>
      <c r="D42" s="20" t="n"/>
      <c r="E42" s="20" t="n"/>
      <c r="F42" s="21" t="n"/>
      <c r="G42" s="20" t="n"/>
      <c r="H42" s="20" t="n"/>
      <c r="I42" s="20" t="n"/>
      <c r="J42" s="20" t="n"/>
      <c r="K42" s="20" t="n"/>
      <c r="L42" s="20" t="n"/>
      <c r="M42" s="41" t="n"/>
      <c r="N42" s="21" t="n"/>
      <c r="O42" s="42">
        <f>IF(OR($F42="",$M42=""),"",IFERROR($F42*$M42,""))</f>
        <v/>
      </c>
      <c r="P42" s="42">
        <f>IF(OR($N42="",$K42=""),"",IFERROR($N42*VLOOKUP($K42,Assumptions!$A$5:$E$7,4,FALSE),""))</f>
        <v/>
      </c>
      <c r="Q42" s="42">
        <f>IF(OR($O42="",$P42=""),"",IFERROR($O42+$P42,""))</f>
        <v/>
      </c>
      <c r="R42" s="42">
        <f>IF(OR($O42="",$P42="",$K42=""),"",IFERROR($O42*(1+VLOOKUP($K42,Assumptions!$A$5:$E$7,2,FALSE))+$P42*(1+VLOOKUP($K42,Assumptions!$A$5:$E$7,5,FALSE)),""))</f>
        <v/>
      </c>
      <c r="S42" s="42">
        <f>IF(OR($Q42="",$K42=""),"",IFERROR($Q42/(1-VLOOKUP($K42,Assumptions!$A$5:$E$7,3,FALSE)),""))</f>
        <v/>
      </c>
      <c r="T42" s="42">
        <f>IF(OR($L42="",$R42="",$S42=""),"",IF($L42="Markup",$R42,IF($L42="Gross Margin",$S42,"")))</f>
        <v/>
      </c>
      <c r="U42" s="42">
        <f>IF(OR($T42="",$Q42=""),"",IFERROR($T42-$Q42,""))</f>
        <v/>
      </c>
      <c r="V42" s="24">
        <f>IF(OR($U42="",$T42=""),"",IFERROR($U42/$T42,""))</f>
        <v/>
      </c>
      <c r="W42" s="24">
        <f>IF(OR($U42="",$Q42=""),"",IFERROR($U42/$Q42,""))</f>
        <v/>
      </c>
      <c r="X42" s="25">
        <f>IF(COUNTA($A42:$N42)=0,"",IF(OR($A42="",$B42="",$C42="",$D42="",$E42="",$F42="",$G42="",$H42="",$I42="",$J42="",$K42="",$L42="",$M42="",$N42=""),"Check inputs",IF(OR($F42&lt;=0,$M42&lt;$AG$8,$N42&lt;0),"Check cost inputs",IF($T42="","Check pricing",IF($V42&lt;$AG$10,"Margin check","")))))</f>
        <v/>
      </c>
      <c r="Z42">
        <f>""</f>
        <v/>
      </c>
      <c r="AA42">
        <f>""</f>
        <v/>
      </c>
      <c r="AB42">
        <f>""</f>
        <v/>
      </c>
      <c r="AC42">
        <f>""</f>
        <v/>
      </c>
      <c r="AE42">
        <f>""</f>
        <v/>
      </c>
      <c r="AG42">
        <f>""</f>
        <v/>
      </c>
    </row>
    <row r="43">
      <c r="A43" s="40" t="n"/>
      <c r="B43" s="20" t="n"/>
      <c r="C43" s="20" t="n"/>
      <c r="D43" s="20" t="n"/>
      <c r="E43" s="20" t="n"/>
      <c r="F43" s="21" t="n"/>
      <c r="G43" s="20" t="n"/>
      <c r="H43" s="20" t="n"/>
      <c r="I43" s="20" t="n"/>
      <c r="J43" s="20" t="n"/>
      <c r="K43" s="20" t="n"/>
      <c r="L43" s="20" t="n"/>
      <c r="M43" s="41" t="n"/>
      <c r="N43" s="21" t="n"/>
      <c r="O43" s="43">
        <f>IF(OR($F43="",$M43=""),"",IFERROR($F43*$M43,""))</f>
        <v/>
      </c>
      <c r="P43" s="43">
        <f>IF(OR($N43="",$K43=""),"",IFERROR($N43*VLOOKUP($K43,Assumptions!$A$5:$E$7,4,FALSE),""))</f>
        <v/>
      </c>
      <c r="Q43" s="43">
        <f>IF(OR($O43="",$P43=""),"",IFERROR($O43+$P43,""))</f>
        <v/>
      </c>
      <c r="R43" s="43">
        <f>IF(OR($O43="",$P43="",$K43=""),"",IFERROR($O43*(1+VLOOKUP($K43,Assumptions!$A$5:$E$7,2,FALSE))+$P43*(1+VLOOKUP($K43,Assumptions!$A$5:$E$7,5,FALSE)),""))</f>
        <v/>
      </c>
      <c r="S43" s="43">
        <f>IF(OR($Q43="",$K43=""),"",IFERROR($Q43/(1-VLOOKUP($K43,Assumptions!$A$5:$E$7,3,FALSE)),""))</f>
        <v/>
      </c>
      <c r="T43" s="43">
        <f>IF(OR($L43="",$R43="",$S43=""),"",IF($L43="Markup",$R43,IF($L43="Gross Margin",$S43,"")))</f>
        <v/>
      </c>
      <c r="U43" s="43">
        <f>IF(OR($T43="",$Q43=""),"",IFERROR($T43-$Q43,""))</f>
        <v/>
      </c>
      <c r="V43" s="27">
        <f>IF(OR($U43="",$T43=""),"",IFERROR($U43/$T43,""))</f>
        <v/>
      </c>
      <c r="W43" s="27">
        <f>IF(OR($U43="",$Q43=""),"",IFERROR($U43/$Q43,""))</f>
        <v/>
      </c>
      <c r="X43" s="28">
        <f>IF(COUNTA($A43:$N43)=0,"",IF(OR($A43="",$B43="",$C43="",$D43="",$E43="",$F43="",$G43="",$H43="",$I43="",$J43="",$K43="",$L43="",$M43="",$N43=""),"Check inputs",IF(OR($F43&lt;=0,$M43&lt;$AG$8,$N43&lt;0),"Check cost inputs",IF($T43="","Check pricing",IF($V43&lt;$AG$10,"Margin check","")))))</f>
        <v/>
      </c>
      <c r="Z43">
        <f>""</f>
        <v/>
      </c>
      <c r="AA43">
        <f>""</f>
        <v/>
      </c>
      <c r="AB43">
        <f>""</f>
        <v/>
      </c>
      <c r="AC43">
        <f>""</f>
        <v/>
      </c>
      <c r="AE43">
        <f>""</f>
        <v/>
      </c>
      <c r="AG43">
        <f>""</f>
        <v/>
      </c>
    </row>
    <row r="44">
      <c r="A44" s="40" t="n"/>
      <c r="B44" s="20" t="n"/>
      <c r="C44" s="20" t="n"/>
      <c r="D44" s="20" t="n"/>
      <c r="E44" s="20" t="n"/>
      <c r="F44" s="21" t="n"/>
      <c r="G44" s="20" t="n"/>
      <c r="H44" s="20" t="n"/>
      <c r="I44" s="20" t="n"/>
      <c r="J44" s="20" t="n"/>
      <c r="K44" s="20" t="n"/>
      <c r="L44" s="20" t="n"/>
      <c r="M44" s="41" t="n"/>
      <c r="N44" s="21" t="n"/>
      <c r="O44" s="42">
        <f>IF(OR($F44="",$M44=""),"",IFERROR($F44*$M44,""))</f>
        <v/>
      </c>
      <c r="P44" s="42">
        <f>IF(OR($N44="",$K44=""),"",IFERROR($N44*VLOOKUP($K44,Assumptions!$A$5:$E$7,4,FALSE),""))</f>
        <v/>
      </c>
      <c r="Q44" s="42">
        <f>IF(OR($O44="",$P44=""),"",IFERROR($O44+$P44,""))</f>
        <v/>
      </c>
      <c r="R44" s="42">
        <f>IF(OR($O44="",$P44="",$K44=""),"",IFERROR($O44*(1+VLOOKUP($K44,Assumptions!$A$5:$E$7,2,FALSE))+$P44*(1+VLOOKUP($K44,Assumptions!$A$5:$E$7,5,FALSE)),""))</f>
        <v/>
      </c>
      <c r="S44" s="42">
        <f>IF(OR($Q44="",$K44=""),"",IFERROR($Q44/(1-VLOOKUP($K44,Assumptions!$A$5:$E$7,3,FALSE)),""))</f>
        <v/>
      </c>
      <c r="T44" s="42">
        <f>IF(OR($L44="",$R44="",$S44=""),"",IF($L44="Markup",$R44,IF($L44="Gross Margin",$S44,"")))</f>
        <v/>
      </c>
      <c r="U44" s="42">
        <f>IF(OR($T44="",$Q44=""),"",IFERROR($T44-$Q44,""))</f>
        <v/>
      </c>
      <c r="V44" s="24">
        <f>IF(OR($U44="",$T44=""),"",IFERROR($U44/$T44,""))</f>
        <v/>
      </c>
      <c r="W44" s="24">
        <f>IF(OR($U44="",$Q44=""),"",IFERROR($U44/$Q44,""))</f>
        <v/>
      </c>
      <c r="X44" s="25">
        <f>IF(COUNTA($A44:$N44)=0,"",IF(OR($A44="",$B44="",$C44="",$D44="",$E44="",$F44="",$G44="",$H44="",$I44="",$J44="",$K44="",$L44="",$M44="",$N44=""),"Check inputs",IF(OR($F44&lt;=0,$M44&lt;$AG$8,$N44&lt;0),"Check cost inputs",IF($T44="","Check pricing",IF($V44&lt;$AG$10,"Margin check","")))))</f>
        <v/>
      </c>
      <c r="Z44">
        <f>""</f>
        <v/>
      </c>
      <c r="AA44">
        <f>""</f>
        <v/>
      </c>
      <c r="AB44">
        <f>""</f>
        <v/>
      </c>
      <c r="AC44">
        <f>""</f>
        <v/>
      </c>
      <c r="AE44">
        <f>""</f>
        <v/>
      </c>
      <c r="AG44">
        <f>""</f>
        <v/>
      </c>
    </row>
    <row r="45">
      <c r="A45" s="40" t="n"/>
      <c r="B45" s="20" t="n"/>
      <c r="C45" s="20" t="n"/>
      <c r="D45" s="20" t="n"/>
      <c r="E45" s="20" t="n"/>
      <c r="F45" s="21" t="n"/>
      <c r="G45" s="20" t="n"/>
      <c r="H45" s="20" t="n"/>
      <c r="I45" s="20" t="n"/>
      <c r="J45" s="20" t="n"/>
      <c r="K45" s="20" t="n"/>
      <c r="L45" s="20" t="n"/>
      <c r="M45" s="41" t="n"/>
      <c r="N45" s="21" t="n"/>
      <c r="O45" s="43">
        <f>IF(OR($F45="",$M45=""),"",IFERROR($F45*$M45,""))</f>
        <v/>
      </c>
      <c r="P45" s="43">
        <f>IF(OR($N45="",$K45=""),"",IFERROR($N45*VLOOKUP($K45,Assumptions!$A$5:$E$7,4,FALSE),""))</f>
        <v/>
      </c>
      <c r="Q45" s="43">
        <f>IF(OR($O45="",$P45=""),"",IFERROR($O45+$P45,""))</f>
        <v/>
      </c>
      <c r="R45" s="43">
        <f>IF(OR($O45="",$P45="",$K45=""),"",IFERROR($O45*(1+VLOOKUP($K45,Assumptions!$A$5:$E$7,2,FALSE))+$P45*(1+VLOOKUP($K45,Assumptions!$A$5:$E$7,5,FALSE)),""))</f>
        <v/>
      </c>
      <c r="S45" s="43">
        <f>IF(OR($Q45="",$K45=""),"",IFERROR($Q45/(1-VLOOKUP($K45,Assumptions!$A$5:$E$7,3,FALSE)),""))</f>
        <v/>
      </c>
      <c r="T45" s="43">
        <f>IF(OR($L45="",$R45="",$S45=""),"",IF($L45="Markup",$R45,IF($L45="Gross Margin",$S45,"")))</f>
        <v/>
      </c>
      <c r="U45" s="43">
        <f>IF(OR($T45="",$Q45=""),"",IFERROR($T45-$Q45,""))</f>
        <v/>
      </c>
      <c r="V45" s="27">
        <f>IF(OR($U45="",$T45=""),"",IFERROR($U45/$T45,""))</f>
        <v/>
      </c>
      <c r="W45" s="27">
        <f>IF(OR($U45="",$Q45=""),"",IFERROR($U45/$Q45,""))</f>
        <v/>
      </c>
      <c r="X45" s="28">
        <f>IF(COUNTA($A45:$N45)=0,"",IF(OR($A45="",$B45="",$C45="",$D45="",$E45="",$F45="",$G45="",$H45="",$I45="",$J45="",$K45="",$L45="",$M45="",$N45=""),"Check inputs",IF(OR($F45&lt;=0,$M45&lt;$AG$8,$N45&lt;0),"Check cost inputs",IF($T45="","Check pricing",IF($V45&lt;$AG$10,"Margin check","")))))</f>
        <v/>
      </c>
      <c r="Z45">
        <f>""</f>
        <v/>
      </c>
      <c r="AA45">
        <f>""</f>
        <v/>
      </c>
      <c r="AB45">
        <f>""</f>
        <v/>
      </c>
      <c r="AC45">
        <f>""</f>
        <v/>
      </c>
      <c r="AE45">
        <f>""</f>
        <v/>
      </c>
      <c r="AG45">
        <f>""</f>
        <v/>
      </c>
    </row>
    <row r="46">
      <c r="A46" s="40" t="n"/>
      <c r="B46" s="20" t="n"/>
      <c r="C46" s="20" t="n"/>
      <c r="D46" s="20" t="n"/>
      <c r="E46" s="20" t="n"/>
      <c r="F46" s="21" t="n"/>
      <c r="G46" s="20" t="n"/>
      <c r="H46" s="20" t="n"/>
      <c r="I46" s="20" t="n"/>
      <c r="J46" s="20" t="n"/>
      <c r="K46" s="20" t="n"/>
      <c r="L46" s="20" t="n"/>
      <c r="M46" s="41" t="n"/>
      <c r="N46" s="21" t="n"/>
      <c r="O46" s="42">
        <f>IF(OR($F46="",$M46=""),"",IFERROR($F46*$M46,""))</f>
        <v/>
      </c>
      <c r="P46" s="42">
        <f>IF(OR($N46="",$K46=""),"",IFERROR($N46*VLOOKUP($K46,Assumptions!$A$5:$E$7,4,FALSE),""))</f>
        <v/>
      </c>
      <c r="Q46" s="42">
        <f>IF(OR($O46="",$P46=""),"",IFERROR($O46+$P46,""))</f>
        <v/>
      </c>
      <c r="R46" s="42">
        <f>IF(OR($O46="",$P46="",$K46=""),"",IFERROR($O46*(1+VLOOKUP($K46,Assumptions!$A$5:$E$7,2,FALSE))+$P46*(1+VLOOKUP($K46,Assumptions!$A$5:$E$7,5,FALSE)),""))</f>
        <v/>
      </c>
      <c r="S46" s="42">
        <f>IF(OR($Q46="",$K46=""),"",IFERROR($Q46/(1-VLOOKUP($K46,Assumptions!$A$5:$E$7,3,FALSE)),""))</f>
        <v/>
      </c>
      <c r="T46" s="42">
        <f>IF(OR($L46="",$R46="",$S46=""),"",IF($L46="Markup",$R46,IF($L46="Gross Margin",$S46,"")))</f>
        <v/>
      </c>
      <c r="U46" s="42">
        <f>IF(OR($T46="",$Q46=""),"",IFERROR($T46-$Q46,""))</f>
        <v/>
      </c>
      <c r="V46" s="24">
        <f>IF(OR($U46="",$T46=""),"",IFERROR($U46/$T46,""))</f>
        <v/>
      </c>
      <c r="W46" s="24">
        <f>IF(OR($U46="",$Q46=""),"",IFERROR($U46/$Q46,""))</f>
        <v/>
      </c>
      <c r="X46" s="25">
        <f>IF(COUNTA($A46:$N46)=0,"",IF(OR($A46="",$B46="",$C46="",$D46="",$E46="",$F46="",$G46="",$H46="",$I46="",$J46="",$K46="",$L46="",$M46="",$N46=""),"Check inputs",IF(OR($F46&lt;=0,$M46&lt;$AG$8,$N46&lt;0),"Check cost inputs",IF($T46="","Check pricing",IF($V46&lt;$AG$10,"Margin check","")))))</f>
        <v/>
      </c>
      <c r="Z46">
        <f>""</f>
        <v/>
      </c>
      <c r="AA46">
        <f>""</f>
        <v/>
      </c>
      <c r="AB46">
        <f>""</f>
        <v/>
      </c>
      <c r="AC46">
        <f>""</f>
        <v/>
      </c>
      <c r="AE46">
        <f>""</f>
        <v/>
      </c>
      <c r="AG46">
        <f>""</f>
        <v/>
      </c>
    </row>
    <row r="47">
      <c r="A47" s="40" t="n"/>
      <c r="B47" s="20" t="n"/>
      <c r="C47" s="20" t="n"/>
      <c r="D47" s="20" t="n"/>
      <c r="E47" s="20" t="n"/>
      <c r="F47" s="21" t="n"/>
      <c r="G47" s="20" t="n"/>
      <c r="H47" s="20" t="n"/>
      <c r="I47" s="20" t="n"/>
      <c r="J47" s="20" t="n"/>
      <c r="K47" s="20" t="n"/>
      <c r="L47" s="20" t="n"/>
      <c r="M47" s="41" t="n"/>
      <c r="N47" s="21" t="n"/>
      <c r="O47" s="43">
        <f>IF(OR($F47="",$M47=""),"",IFERROR($F47*$M47,""))</f>
        <v/>
      </c>
      <c r="P47" s="43">
        <f>IF(OR($N47="",$K47=""),"",IFERROR($N47*VLOOKUP($K47,Assumptions!$A$5:$E$7,4,FALSE),""))</f>
        <v/>
      </c>
      <c r="Q47" s="43">
        <f>IF(OR($O47="",$P47=""),"",IFERROR($O47+$P47,""))</f>
        <v/>
      </c>
      <c r="R47" s="43">
        <f>IF(OR($O47="",$P47="",$K47=""),"",IFERROR($O47*(1+VLOOKUP($K47,Assumptions!$A$5:$E$7,2,FALSE))+$P47*(1+VLOOKUP($K47,Assumptions!$A$5:$E$7,5,FALSE)),""))</f>
        <v/>
      </c>
      <c r="S47" s="43">
        <f>IF(OR($Q47="",$K47=""),"",IFERROR($Q47/(1-VLOOKUP($K47,Assumptions!$A$5:$E$7,3,FALSE)),""))</f>
        <v/>
      </c>
      <c r="T47" s="43">
        <f>IF(OR($L47="",$R47="",$S47=""),"",IF($L47="Markup",$R47,IF($L47="Gross Margin",$S47,"")))</f>
        <v/>
      </c>
      <c r="U47" s="43">
        <f>IF(OR($T47="",$Q47=""),"",IFERROR($T47-$Q47,""))</f>
        <v/>
      </c>
      <c r="V47" s="27">
        <f>IF(OR($U47="",$T47=""),"",IFERROR($U47/$T47,""))</f>
        <v/>
      </c>
      <c r="W47" s="27">
        <f>IF(OR($U47="",$Q47=""),"",IFERROR($U47/$Q47,""))</f>
        <v/>
      </c>
      <c r="X47" s="28">
        <f>IF(COUNTA($A47:$N47)=0,"",IF(OR($A47="",$B47="",$C47="",$D47="",$E47="",$F47="",$G47="",$H47="",$I47="",$J47="",$K47="",$L47="",$M47="",$N47=""),"Check inputs",IF(OR($F47&lt;=0,$M47&lt;$AG$8,$N47&lt;0),"Check cost inputs",IF($T47="","Check pricing",IF($V47&lt;$AG$10,"Margin check","")))))</f>
        <v/>
      </c>
      <c r="Z47">
        <f>""</f>
        <v/>
      </c>
      <c r="AA47">
        <f>""</f>
        <v/>
      </c>
      <c r="AB47">
        <f>""</f>
        <v/>
      </c>
      <c r="AC47">
        <f>""</f>
        <v/>
      </c>
      <c r="AE47">
        <f>""</f>
        <v/>
      </c>
      <c r="AG47">
        <f>""</f>
        <v/>
      </c>
    </row>
    <row r="48">
      <c r="A48" s="40" t="n"/>
      <c r="B48" s="20" t="n"/>
      <c r="C48" s="20" t="n"/>
      <c r="D48" s="20" t="n"/>
      <c r="E48" s="20" t="n"/>
      <c r="F48" s="21" t="n"/>
      <c r="G48" s="20" t="n"/>
      <c r="H48" s="20" t="n"/>
      <c r="I48" s="20" t="n"/>
      <c r="J48" s="20" t="n"/>
      <c r="K48" s="20" t="n"/>
      <c r="L48" s="20" t="n"/>
      <c r="M48" s="41" t="n"/>
      <c r="N48" s="21" t="n"/>
      <c r="O48" s="42">
        <f>IF(OR($F48="",$M48=""),"",IFERROR($F48*$M48,""))</f>
        <v/>
      </c>
      <c r="P48" s="42">
        <f>IF(OR($N48="",$K48=""),"",IFERROR($N48*VLOOKUP($K48,Assumptions!$A$5:$E$7,4,FALSE),""))</f>
        <v/>
      </c>
      <c r="Q48" s="42">
        <f>IF(OR($O48="",$P48=""),"",IFERROR($O48+$P48,""))</f>
        <v/>
      </c>
      <c r="R48" s="42">
        <f>IF(OR($O48="",$P48="",$K48=""),"",IFERROR($O48*(1+VLOOKUP($K48,Assumptions!$A$5:$E$7,2,FALSE))+$P48*(1+VLOOKUP($K48,Assumptions!$A$5:$E$7,5,FALSE)),""))</f>
        <v/>
      </c>
      <c r="S48" s="42">
        <f>IF(OR($Q48="",$K48=""),"",IFERROR($Q48/(1-VLOOKUP($K48,Assumptions!$A$5:$E$7,3,FALSE)),""))</f>
        <v/>
      </c>
      <c r="T48" s="42">
        <f>IF(OR($L48="",$R48="",$S48=""),"",IF($L48="Markup",$R48,IF($L48="Gross Margin",$S48,"")))</f>
        <v/>
      </c>
      <c r="U48" s="42">
        <f>IF(OR($T48="",$Q48=""),"",IFERROR($T48-$Q48,""))</f>
        <v/>
      </c>
      <c r="V48" s="24">
        <f>IF(OR($U48="",$T48=""),"",IFERROR($U48/$T48,""))</f>
        <v/>
      </c>
      <c r="W48" s="24">
        <f>IF(OR($U48="",$Q48=""),"",IFERROR($U48/$Q48,""))</f>
        <v/>
      </c>
      <c r="X48" s="25">
        <f>IF(COUNTA($A48:$N48)=0,"",IF(OR($A48="",$B48="",$C48="",$D48="",$E48="",$F48="",$G48="",$H48="",$I48="",$J48="",$K48="",$L48="",$M48="",$N48=""),"Check inputs",IF(OR($F48&lt;=0,$M48&lt;$AG$8,$N48&lt;0),"Check cost inputs",IF($T48="","Check pricing",IF($V48&lt;$AG$10,"Margin check","")))))</f>
        <v/>
      </c>
      <c r="Z48">
        <f>""</f>
        <v/>
      </c>
      <c r="AA48">
        <f>""</f>
        <v/>
      </c>
      <c r="AB48">
        <f>""</f>
        <v/>
      </c>
      <c r="AC48">
        <f>""</f>
        <v/>
      </c>
      <c r="AE48">
        <f>""</f>
        <v/>
      </c>
      <c r="AG48">
        <f>""</f>
        <v/>
      </c>
    </row>
    <row r="49">
      <c r="A49" s="40" t="n"/>
      <c r="B49" s="20" t="n"/>
      <c r="C49" s="20" t="n"/>
      <c r="D49" s="20" t="n"/>
      <c r="E49" s="20" t="n"/>
      <c r="F49" s="21" t="n"/>
      <c r="G49" s="20" t="n"/>
      <c r="H49" s="20" t="n"/>
      <c r="I49" s="20" t="n"/>
      <c r="J49" s="20" t="n"/>
      <c r="K49" s="20" t="n"/>
      <c r="L49" s="20" t="n"/>
      <c r="M49" s="41" t="n"/>
      <c r="N49" s="21" t="n"/>
      <c r="O49" s="43">
        <f>IF(OR($F49="",$M49=""),"",IFERROR($F49*$M49,""))</f>
        <v/>
      </c>
      <c r="P49" s="43">
        <f>IF(OR($N49="",$K49=""),"",IFERROR($N49*VLOOKUP($K49,Assumptions!$A$5:$E$7,4,FALSE),""))</f>
        <v/>
      </c>
      <c r="Q49" s="43">
        <f>IF(OR($O49="",$P49=""),"",IFERROR($O49+$P49,""))</f>
        <v/>
      </c>
      <c r="R49" s="43">
        <f>IF(OR($O49="",$P49="",$K49=""),"",IFERROR($O49*(1+VLOOKUP($K49,Assumptions!$A$5:$E$7,2,FALSE))+$P49*(1+VLOOKUP($K49,Assumptions!$A$5:$E$7,5,FALSE)),""))</f>
        <v/>
      </c>
      <c r="S49" s="43">
        <f>IF(OR($Q49="",$K49=""),"",IFERROR($Q49/(1-VLOOKUP($K49,Assumptions!$A$5:$E$7,3,FALSE)),""))</f>
        <v/>
      </c>
      <c r="T49" s="43">
        <f>IF(OR($L49="",$R49="",$S49=""),"",IF($L49="Markup",$R49,IF($L49="Gross Margin",$S49,"")))</f>
        <v/>
      </c>
      <c r="U49" s="43">
        <f>IF(OR($T49="",$Q49=""),"",IFERROR($T49-$Q49,""))</f>
        <v/>
      </c>
      <c r="V49" s="27">
        <f>IF(OR($U49="",$T49=""),"",IFERROR($U49/$T49,""))</f>
        <v/>
      </c>
      <c r="W49" s="27">
        <f>IF(OR($U49="",$Q49=""),"",IFERROR($U49/$Q49,""))</f>
        <v/>
      </c>
      <c r="X49" s="28">
        <f>IF(COUNTA($A49:$N49)=0,"",IF(OR($A49="",$B49="",$C49="",$D49="",$E49="",$F49="",$G49="",$H49="",$I49="",$J49="",$K49="",$L49="",$M49="",$N49=""),"Check inputs",IF(OR($F49&lt;=0,$M49&lt;$AG$8,$N49&lt;0),"Check cost inputs",IF($T49="","Check pricing",IF($V49&lt;$AG$10,"Margin check","")))))</f>
        <v/>
      </c>
      <c r="Z49">
        <f>""</f>
        <v/>
      </c>
      <c r="AA49">
        <f>""</f>
        <v/>
      </c>
      <c r="AB49">
        <f>""</f>
        <v/>
      </c>
      <c r="AC49">
        <f>""</f>
        <v/>
      </c>
      <c r="AE49">
        <f>""</f>
        <v/>
      </c>
      <c r="AG49">
        <f>""</f>
        <v/>
      </c>
    </row>
    <row r="50">
      <c r="A50" s="40" t="n"/>
      <c r="B50" s="20" t="n"/>
      <c r="C50" s="20" t="n"/>
      <c r="D50" s="20" t="n"/>
      <c r="E50" s="20" t="n"/>
      <c r="F50" s="21" t="n"/>
      <c r="G50" s="20" t="n"/>
      <c r="H50" s="20" t="n"/>
      <c r="I50" s="20" t="n"/>
      <c r="J50" s="20" t="n"/>
      <c r="K50" s="20" t="n"/>
      <c r="L50" s="20" t="n"/>
      <c r="M50" s="41" t="n"/>
      <c r="N50" s="21" t="n"/>
      <c r="O50" s="42">
        <f>IF(OR($F50="",$M50=""),"",IFERROR($F50*$M50,""))</f>
        <v/>
      </c>
      <c r="P50" s="42">
        <f>IF(OR($N50="",$K50=""),"",IFERROR($N50*VLOOKUP($K50,Assumptions!$A$5:$E$7,4,FALSE),""))</f>
        <v/>
      </c>
      <c r="Q50" s="42">
        <f>IF(OR($O50="",$P50=""),"",IFERROR($O50+$P50,""))</f>
        <v/>
      </c>
      <c r="R50" s="42">
        <f>IF(OR($O50="",$P50="",$K50=""),"",IFERROR($O50*(1+VLOOKUP($K50,Assumptions!$A$5:$E$7,2,FALSE))+$P50*(1+VLOOKUP($K50,Assumptions!$A$5:$E$7,5,FALSE)),""))</f>
        <v/>
      </c>
      <c r="S50" s="42">
        <f>IF(OR($Q50="",$K50=""),"",IFERROR($Q50/(1-VLOOKUP($K50,Assumptions!$A$5:$E$7,3,FALSE)),""))</f>
        <v/>
      </c>
      <c r="T50" s="42">
        <f>IF(OR($L50="",$R50="",$S50=""),"",IF($L50="Markup",$R50,IF($L50="Gross Margin",$S50,"")))</f>
        <v/>
      </c>
      <c r="U50" s="42">
        <f>IF(OR($T50="",$Q50=""),"",IFERROR($T50-$Q50,""))</f>
        <v/>
      </c>
      <c r="V50" s="24">
        <f>IF(OR($U50="",$T50=""),"",IFERROR($U50/$T50,""))</f>
        <v/>
      </c>
      <c r="W50" s="24">
        <f>IF(OR($U50="",$Q50=""),"",IFERROR($U50/$Q50,""))</f>
        <v/>
      </c>
      <c r="X50" s="25">
        <f>IF(COUNTA($A50:$N50)=0,"",IF(OR($A50="",$B50="",$C50="",$D50="",$E50="",$F50="",$G50="",$H50="",$I50="",$J50="",$K50="",$L50="",$M50="",$N50=""),"Check inputs",IF(OR($F50&lt;=0,$M50&lt;$AG$8,$N50&lt;0),"Check cost inputs",IF($T50="","Check pricing",IF($V50&lt;$AG$10,"Margin check","")))))</f>
        <v/>
      </c>
      <c r="Z50">
        <f>""</f>
        <v/>
      </c>
      <c r="AA50">
        <f>""</f>
        <v/>
      </c>
      <c r="AB50">
        <f>""</f>
        <v/>
      </c>
      <c r="AC50">
        <f>""</f>
        <v/>
      </c>
      <c r="AE50">
        <f>""</f>
        <v/>
      </c>
      <c r="AG50">
        <f>""</f>
        <v/>
      </c>
    </row>
    <row r="51">
      <c r="A51" s="40" t="n"/>
      <c r="B51" s="20" t="n"/>
      <c r="C51" s="20" t="n"/>
      <c r="D51" s="20" t="n"/>
      <c r="E51" s="20" t="n"/>
      <c r="F51" s="21" t="n"/>
      <c r="G51" s="20" t="n"/>
      <c r="H51" s="20" t="n"/>
      <c r="I51" s="20" t="n"/>
      <c r="J51" s="20" t="n"/>
      <c r="K51" s="20" t="n"/>
      <c r="L51" s="20" t="n"/>
      <c r="M51" s="41" t="n"/>
      <c r="N51" s="21" t="n"/>
      <c r="O51" s="43">
        <f>IF(OR($F51="",$M51=""),"",IFERROR($F51*$M51,""))</f>
        <v/>
      </c>
      <c r="P51" s="43">
        <f>IF(OR($N51="",$K51=""),"",IFERROR($N51*VLOOKUP($K51,Assumptions!$A$5:$E$7,4,FALSE),""))</f>
        <v/>
      </c>
      <c r="Q51" s="43">
        <f>IF(OR($O51="",$P51=""),"",IFERROR($O51+$P51,""))</f>
        <v/>
      </c>
      <c r="R51" s="43">
        <f>IF(OR($O51="",$P51="",$K51=""),"",IFERROR($O51*(1+VLOOKUP($K51,Assumptions!$A$5:$E$7,2,FALSE))+$P51*(1+VLOOKUP($K51,Assumptions!$A$5:$E$7,5,FALSE)),""))</f>
        <v/>
      </c>
      <c r="S51" s="43">
        <f>IF(OR($Q51="",$K51=""),"",IFERROR($Q51/(1-VLOOKUP($K51,Assumptions!$A$5:$E$7,3,FALSE)),""))</f>
        <v/>
      </c>
      <c r="T51" s="43">
        <f>IF(OR($L51="",$R51="",$S51=""),"",IF($L51="Markup",$R51,IF($L51="Gross Margin",$S51,"")))</f>
        <v/>
      </c>
      <c r="U51" s="43">
        <f>IF(OR($T51="",$Q51=""),"",IFERROR($T51-$Q51,""))</f>
        <v/>
      </c>
      <c r="V51" s="27">
        <f>IF(OR($U51="",$T51=""),"",IFERROR($U51/$T51,""))</f>
        <v/>
      </c>
      <c r="W51" s="27">
        <f>IF(OR($U51="",$Q51=""),"",IFERROR($U51/$Q51,""))</f>
        <v/>
      </c>
      <c r="X51" s="28">
        <f>IF(COUNTA($A51:$N51)=0,"",IF(OR($A51="",$B51="",$C51="",$D51="",$E51="",$F51="",$G51="",$H51="",$I51="",$J51="",$K51="",$L51="",$M51="",$N51=""),"Check inputs",IF(OR($F51&lt;=0,$M51&lt;$AG$8,$N51&lt;0),"Check cost inputs",IF($T51="","Check pricing",IF($V51&lt;$AG$10,"Margin check","")))))</f>
        <v/>
      </c>
      <c r="Z51">
        <f>""</f>
        <v/>
      </c>
      <c r="AA51">
        <f>""</f>
        <v/>
      </c>
      <c r="AB51">
        <f>""</f>
        <v/>
      </c>
      <c r="AC51">
        <f>""</f>
        <v/>
      </c>
      <c r="AE51">
        <f>""</f>
        <v/>
      </c>
      <c r="AG51">
        <f>""</f>
        <v/>
      </c>
    </row>
    <row r="52">
      <c r="A52" s="40" t="n"/>
      <c r="B52" s="20" t="n"/>
      <c r="C52" s="20" t="n"/>
      <c r="D52" s="20" t="n"/>
      <c r="E52" s="20" t="n"/>
      <c r="F52" s="21" t="n"/>
      <c r="G52" s="20" t="n"/>
      <c r="H52" s="20" t="n"/>
      <c r="I52" s="20" t="n"/>
      <c r="J52" s="20" t="n"/>
      <c r="K52" s="20" t="n"/>
      <c r="L52" s="20" t="n"/>
      <c r="M52" s="41" t="n"/>
      <c r="N52" s="21" t="n"/>
      <c r="O52" s="42">
        <f>IF(OR($F52="",$M52=""),"",IFERROR($F52*$M52,""))</f>
        <v/>
      </c>
      <c r="P52" s="42">
        <f>IF(OR($N52="",$K52=""),"",IFERROR($N52*VLOOKUP($K52,Assumptions!$A$5:$E$7,4,FALSE),""))</f>
        <v/>
      </c>
      <c r="Q52" s="42">
        <f>IF(OR($O52="",$P52=""),"",IFERROR($O52+$P52,""))</f>
        <v/>
      </c>
      <c r="R52" s="42">
        <f>IF(OR($O52="",$P52="",$K52=""),"",IFERROR($O52*(1+VLOOKUP($K52,Assumptions!$A$5:$E$7,2,FALSE))+$P52*(1+VLOOKUP($K52,Assumptions!$A$5:$E$7,5,FALSE)),""))</f>
        <v/>
      </c>
      <c r="S52" s="42">
        <f>IF(OR($Q52="",$K52=""),"",IFERROR($Q52/(1-VLOOKUP($K52,Assumptions!$A$5:$E$7,3,FALSE)),""))</f>
        <v/>
      </c>
      <c r="T52" s="42">
        <f>IF(OR($L52="",$R52="",$S52=""),"",IF($L52="Markup",$R52,IF($L52="Gross Margin",$S52,"")))</f>
        <v/>
      </c>
      <c r="U52" s="42">
        <f>IF(OR($T52="",$Q52=""),"",IFERROR($T52-$Q52,""))</f>
        <v/>
      </c>
      <c r="V52" s="24">
        <f>IF(OR($U52="",$T52=""),"",IFERROR($U52/$T52,""))</f>
        <v/>
      </c>
      <c r="W52" s="24">
        <f>IF(OR($U52="",$Q52=""),"",IFERROR($U52/$Q52,""))</f>
        <v/>
      </c>
      <c r="X52" s="25">
        <f>IF(COUNTA($A52:$N52)=0,"",IF(OR($A52="",$B52="",$C52="",$D52="",$E52="",$F52="",$G52="",$H52="",$I52="",$J52="",$K52="",$L52="",$M52="",$N52=""),"Check inputs",IF(OR($F52&lt;=0,$M52&lt;$AG$8,$N52&lt;0),"Check cost inputs",IF($T52="","Check pricing",IF($V52&lt;$AG$10,"Margin check","")))))</f>
        <v/>
      </c>
      <c r="Z52">
        <f>""</f>
        <v/>
      </c>
      <c r="AA52">
        <f>""</f>
        <v/>
      </c>
      <c r="AB52">
        <f>""</f>
        <v/>
      </c>
      <c r="AC52">
        <f>""</f>
        <v/>
      </c>
      <c r="AE52">
        <f>""</f>
        <v/>
      </c>
      <c r="AG52">
        <f>""</f>
        <v/>
      </c>
    </row>
    <row r="53">
      <c r="A53" s="40" t="n"/>
      <c r="B53" s="20" t="n"/>
      <c r="C53" s="20" t="n"/>
      <c r="D53" s="20" t="n"/>
      <c r="E53" s="20" t="n"/>
      <c r="F53" s="21" t="n"/>
      <c r="G53" s="20" t="n"/>
      <c r="H53" s="20" t="n"/>
      <c r="I53" s="20" t="n"/>
      <c r="J53" s="20" t="n"/>
      <c r="K53" s="20" t="n"/>
      <c r="L53" s="20" t="n"/>
      <c r="M53" s="41" t="n"/>
      <c r="N53" s="21" t="n"/>
      <c r="O53" s="43">
        <f>IF(OR($F53="",$M53=""),"",IFERROR($F53*$M53,""))</f>
        <v/>
      </c>
      <c r="P53" s="43">
        <f>IF(OR($N53="",$K53=""),"",IFERROR($N53*VLOOKUP($K53,Assumptions!$A$5:$E$7,4,FALSE),""))</f>
        <v/>
      </c>
      <c r="Q53" s="43">
        <f>IF(OR($O53="",$P53=""),"",IFERROR($O53+$P53,""))</f>
        <v/>
      </c>
      <c r="R53" s="43">
        <f>IF(OR($O53="",$P53="",$K53=""),"",IFERROR($O53*(1+VLOOKUP($K53,Assumptions!$A$5:$E$7,2,FALSE))+$P53*(1+VLOOKUP($K53,Assumptions!$A$5:$E$7,5,FALSE)),""))</f>
        <v/>
      </c>
      <c r="S53" s="43">
        <f>IF(OR($Q53="",$K53=""),"",IFERROR($Q53/(1-VLOOKUP($K53,Assumptions!$A$5:$E$7,3,FALSE)),""))</f>
        <v/>
      </c>
      <c r="T53" s="43">
        <f>IF(OR($L53="",$R53="",$S53=""),"",IF($L53="Markup",$R53,IF($L53="Gross Margin",$S53,"")))</f>
        <v/>
      </c>
      <c r="U53" s="43">
        <f>IF(OR($T53="",$Q53=""),"",IFERROR($T53-$Q53,""))</f>
        <v/>
      </c>
      <c r="V53" s="27">
        <f>IF(OR($U53="",$T53=""),"",IFERROR($U53/$T53,""))</f>
        <v/>
      </c>
      <c r="W53" s="27">
        <f>IF(OR($U53="",$Q53=""),"",IFERROR($U53/$Q53,""))</f>
        <v/>
      </c>
      <c r="X53" s="28">
        <f>IF(COUNTA($A53:$N53)=0,"",IF(OR($A53="",$B53="",$C53="",$D53="",$E53="",$F53="",$G53="",$H53="",$I53="",$J53="",$K53="",$L53="",$M53="",$N53=""),"Check inputs",IF(OR($F53&lt;=0,$M53&lt;$AG$8,$N53&lt;0),"Check cost inputs",IF($T53="","Check pricing",IF($V53&lt;$AG$10,"Margin check","")))))</f>
        <v/>
      </c>
      <c r="Z53">
        <f>""</f>
        <v/>
      </c>
      <c r="AA53">
        <f>""</f>
        <v/>
      </c>
      <c r="AB53">
        <f>""</f>
        <v/>
      </c>
      <c r="AC53">
        <f>""</f>
        <v/>
      </c>
      <c r="AE53">
        <f>""</f>
        <v/>
      </c>
      <c r="AG53">
        <f>""</f>
        <v/>
      </c>
    </row>
    <row r="54">
      <c r="A54" s="40" t="n"/>
      <c r="B54" s="20" t="n"/>
      <c r="C54" s="20" t="n"/>
      <c r="D54" s="20" t="n"/>
      <c r="E54" s="20" t="n"/>
      <c r="F54" s="21" t="n"/>
      <c r="G54" s="20" t="n"/>
      <c r="H54" s="20" t="n"/>
      <c r="I54" s="20" t="n"/>
      <c r="J54" s="20" t="n"/>
      <c r="K54" s="20" t="n"/>
      <c r="L54" s="20" t="n"/>
      <c r="M54" s="41" t="n"/>
      <c r="N54" s="21" t="n"/>
      <c r="O54" s="42">
        <f>IF(OR($F54="",$M54=""),"",IFERROR($F54*$M54,""))</f>
        <v/>
      </c>
      <c r="P54" s="42">
        <f>IF(OR($N54="",$K54=""),"",IFERROR($N54*VLOOKUP($K54,Assumptions!$A$5:$E$7,4,FALSE),""))</f>
        <v/>
      </c>
      <c r="Q54" s="42">
        <f>IF(OR($O54="",$P54=""),"",IFERROR($O54+$P54,""))</f>
        <v/>
      </c>
      <c r="R54" s="42">
        <f>IF(OR($O54="",$P54="",$K54=""),"",IFERROR($O54*(1+VLOOKUP($K54,Assumptions!$A$5:$E$7,2,FALSE))+$P54*(1+VLOOKUP($K54,Assumptions!$A$5:$E$7,5,FALSE)),""))</f>
        <v/>
      </c>
      <c r="S54" s="42">
        <f>IF(OR($Q54="",$K54=""),"",IFERROR($Q54/(1-VLOOKUP($K54,Assumptions!$A$5:$E$7,3,FALSE)),""))</f>
        <v/>
      </c>
      <c r="T54" s="42">
        <f>IF(OR($L54="",$R54="",$S54=""),"",IF($L54="Markup",$R54,IF($L54="Gross Margin",$S54,"")))</f>
        <v/>
      </c>
      <c r="U54" s="42">
        <f>IF(OR($T54="",$Q54=""),"",IFERROR($T54-$Q54,""))</f>
        <v/>
      </c>
      <c r="V54" s="24">
        <f>IF(OR($U54="",$T54=""),"",IFERROR($U54/$T54,""))</f>
        <v/>
      </c>
      <c r="W54" s="24">
        <f>IF(OR($U54="",$Q54=""),"",IFERROR($U54/$Q54,""))</f>
        <v/>
      </c>
      <c r="X54" s="25">
        <f>IF(COUNTA($A54:$N54)=0,"",IF(OR($A54="",$B54="",$C54="",$D54="",$E54="",$F54="",$G54="",$H54="",$I54="",$J54="",$K54="",$L54="",$M54="",$N54=""),"Check inputs",IF(OR($F54&lt;=0,$M54&lt;$AG$8,$N54&lt;0),"Check cost inputs",IF($T54="","Check pricing",IF($V54&lt;$AG$10,"Margin check","")))))</f>
        <v/>
      </c>
      <c r="Z54">
        <f>""</f>
        <v/>
      </c>
      <c r="AA54">
        <f>""</f>
        <v/>
      </c>
      <c r="AB54">
        <f>""</f>
        <v/>
      </c>
      <c r="AC54">
        <f>""</f>
        <v/>
      </c>
      <c r="AE54">
        <f>""</f>
        <v/>
      </c>
      <c r="AG54">
        <f>""</f>
        <v/>
      </c>
    </row>
    <row r="55">
      <c r="A55" s="40" t="n"/>
      <c r="B55" s="20" t="n"/>
      <c r="C55" s="20" t="n"/>
      <c r="D55" s="20" t="n"/>
      <c r="E55" s="20" t="n"/>
      <c r="F55" s="21" t="n"/>
      <c r="G55" s="20" t="n"/>
      <c r="H55" s="20" t="n"/>
      <c r="I55" s="20" t="n"/>
      <c r="J55" s="20" t="n"/>
      <c r="K55" s="20" t="n"/>
      <c r="L55" s="20" t="n"/>
      <c r="M55" s="41" t="n"/>
      <c r="N55" s="21" t="n"/>
      <c r="O55" s="43">
        <f>IF(OR($F55="",$M55=""),"",IFERROR($F55*$M55,""))</f>
        <v/>
      </c>
      <c r="P55" s="43">
        <f>IF(OR($N55="",$K55=""),"",IFERROR($N55*VLOOKUP($K55,Assumptions!$A$5:$E$7,4,FALSE),""))</f>
        <v/>
      </c>
      <c r="Q55" s="43">
        <f>IF(OR($O55="",$P55=""),"",IFERROR($O55+$P55,""))</f>
        <v/>
      </c>
      <c r="R55" s="43">
        <f>IF(OR($O55="",$P55="",$K55=""),"",IFERROR($O55*(1+VLOOKUP($K55,Assumptions!$A$5:$E$7,2,FALSE))+$P55*(1+VLOOKUP($K55,Assumptions!$A$5:$E$7,5,FALSE)),""))</f>
        <v/>
      </c>
      <c r="S55" s="43">
        <f>IF(OR($Q55="",$K55=""),"",IFERROR($Q55/(1-VLOOKUP($K55,Assumptions!$A$5:$E$7,3,FALSE)),""))</f>
        <v/>
      </c>
      <c r="T55" s="43">
        <f>IF(OR($L55="",$R55="",$S55=""),"",IF($L55="Markup",$R55,IF($L55="Gross Margin",$S55,"")))</f>
        <v/>
      </c>
      <c r="U55" s="43">
        <f>IF(OR($T55="",$Q55=""),"",IFERROR($T55-$Q55,""))</f>
        <v/>
      </c>
      <c r="V55" s="27">
        <f>IF(OR($U55="",$T55=""),"",IFERROR($U55/$T55,""))</f>
        <v/>
      </c>
      <c r="W55" s="27">
        <f>IF(OR($U55="",$Q55=""),"",IFERROR($U55/$Q55,""))</f>
        <v/>
      </c>
      <c r="X55" s="28">
        <f>IF(COUNTA($A55:$N55)=0,"",IF(OR($A55="",$B55="",$C55="",$D55="",$E55="",$F55="",$G55="",$H55="",$I55="",$J55="",$K55="",$L55="",$M55="",$N55=""),"Check inputs",IF(OR($F55&lt;=0,$M55&lt;$AG$8,$N55&lt;0),"Check cost inputs",IF($T55="","Check pricing",IF($V55&lt;$AG$10,"Margin check","")))))</f>
        <v/>
      </c>
      <c r="Z55">
        <f>""</f>
        <v/>
      </c>
      <c r="AA55">
        <f>""</f>
        <v/>
      </c>
      <c r="AB55">
        <f>""</f>
        <v/>
      </c>
      <c r="AC55">
        <f>""</f>
        <v/>
      </c>
      <c r="AE55">
        <f>""</f>
        <v/>
      </c>
      <c r="AG55">
        <f>""</f>
        <v/>
      </c>
    </row>
    <row r="56">
      <c r="A56" s="40" t="n"/>
      <c r="B56" s="20" t="n"/>
      <c r="C56" s="20" t="n"/>
      <c r="D56" s="20" t="n"/>
      <c r="E56" s="20" t="n"/>
      <c r="F56" s="21" t="n"/>
      <c r="G56" s="20" t="n"/>
      <c r="H56" s="20" t="n"/>
      <c r="I56" s="20" t="n"/>
      <c r="J56" s="20" t="n"/>
      <c r="K56" s="20" t="n"/>
      <c r="L56" s="20" t="n"/>
      <c r="M56" s="41" t="n"/>
      <c r="N56" s="21" t="n"/>
      <c r="O56" s="42">
        <f>IF(OR($F56="",$M56=""),"",IFERROR($F56*$M56,""))</f>
        <v/>
      </c>
      <c r="P56" s="42">
        <f>IF(OR($N56="",$K56=""),"",IFERROR($N56*VLOOKUP($K56,Assumptions!$A$5:$E$7,4,FALSE),""))</f>
        <v/>
      </c>
      <c r="Q56" s="42">
        <f>IF(OR($O56="",$P56=""),"",IFERROR($O56+$P56,""))</f>
        <v/>
      </c>
      <c r="R56" s="42">
        <f>IF(OR($O56="",$P56="",$K56=""),"",IFERROR($O56*(1+VLOOKUP($K56,Assumptions!$A$5:$E$7,2,FALSE))+$P56*(1+VLOOKUP($K56,Assumptions!$A$5:$E$7,5,FALSE)),""))</f>
        <v/>
      </c>
      <c r="S56" s="42">
        <f>IF(OR($Q56="",$K56=""),"",IFERROR($Q56/(1-VLOOKUP($K56,Assumptions!$A$5:$E$7,3,FALSE)),""))</f>
        <v/>
      </c>
      <c r="T56" s="42">
        <f>IF(OR($L56="",$R56="",$S56=""),"",IF($L56="Markup",$R56,IF($L56="Gross Margin",$S56,"")))</f>
        <v/>
      </c>
      <c r="U56" s="42">
        <f>IF(OR($T56="",$Q56=""),"",IFERROR($T56-$Q56,""))</f>
        <v/>
      </c>
      <c r="V56" s="24">
        <f>IF(OR($U56="",$T56=""),"",IFERROR($U56/$T56,""))</f>
        <v/>
      </c>
      <c r="W56" s="24">
        <f>IF(OR($U56="",$Q56=""),"",IFERROR($U56/$Q56,""))</f>
        <v/>
      </c>
      <c r="X56" s="25">
        <f>IF(COUNTA($A56:$N56)=0,"",IF(OR($A56="",$B56="",$C56="",$D56="",$E56="",$F56="",$G56="",$H56="",$I56="",$J56="",$K56="",$L56="",$M56="",$N56=""),"Check inputs",IF(OR($F56&lt;=0,$M56&lt;$AG$8,$N56&lt;0),"Check cost inputs",IF($T56="","Check pricing",IF($V56&lt;$AG$10,"Margin check","")))))</f>
        <v/>
      </c>
      <c r="Z56">
        <f>""</f>
        <v/>
      </c>
      <c r="AA56">
        <f>""</f>
        <v/>
      </c>
      <c r="AB56">
        <f>""</f>
        <v/>
      </c>
      <c r="AC56">
        <f>""</f>
        <v/>
      </c>
      <c r="AE56">
        <f>""</f>
        <v/>
      </c>
      <c r="AG56">
        <f>""</f>
        <v/>
      </c>
    </row>
    <row r="57">
      <c r="A57" s="40" t="n"/>
      <c r="B57" s="20" t="n"/>
      <c r="C57" s="20" t="n"/>
      <c r="D57" s="20" t="n"/>
      <c r="E57" s="20" t="n"/>
      <c r="F57" s="21" t="n"/>
      <c r="G57" s="20" t="n"/>
      <c r="H57" s="20" t="n"/>
      <c r="I57" s="20" t="n"/>
      <c r="J57" s="20" t="n"/>
      <c r="K57" s="20" t="n"/>
      <c r="L57" s="20" t="n"/>
      <c r="M57" s="41" t="n"/>
      <c r="N57" s="21" t="n"/>
      <c r="O57" s="43">
        <f>IF(OR($F57="",$M57=""),"",IFERROR($F57*$M57,""))</f>
        <v/>
      </c>
      <c r="P57" s="43">
        <f>IF(OR($N57="",$K57=""),"",IFERROR($N57*VLOOKUP($K57,Assumptions!$A$5:$E$7,4,FALSE),""))</f>
        <v/>
      </c>
      <c r="Q57" s="43">
        <f>IF(OR($O57="",$P57=""),"",IFERROR($O57+$P57,""))</f>
        <v/>
      </c>
      <c r="R57" s="43">
        <f>IF(OR($O57="",$P57="",$K57=""),"",IFERROR($O57*(1+VLOOKUP($K57,Assumptions!$A$5:$E$7,2,FALSE))+$P57*(1+VLOOKUP($K57,Assumptions!$A$5:$E$7,5,FALSE)),""))</f>
        <v/>
      </c>
      <c r="S57" s="43">
        <f>IF(OR($Q57="",$K57=""),"",IFERROR($Q57/(1-VLOOKUP($K57,Assumptions!$A$5:$E$7,3,FALSE)),""))</f>
        <v/>
      </c>
      <c r="T57" s="43">
        <f>IF(OR($L57="",$R57="",$S57=""),"",IF($L57="Markup",$R57,IF($L57="Gross Margin",$S57,"")))</f>
        <v/>
      </c>
      <c r="U57" s="43">
        <f>IF(OR($T57="",$Q57=""),"",IFERROR($T57-$Q57,""))</f>
        <v/>
      </c>
      <c r="V57" s="27">
        <f>IF(OR($U57="",$T57=""),"",IFERROR($U57/$T57,""))</f>
        <v/>
      </c>
      <c r="W57" s="27">
        <f>IF(OR($U57="",$Q57=""),"",IFERROR($U57/$Q57,""))</f>
        <v/>
      </c>
      <c r="X57" s="28">
        <f>IF(COUNTA($A57:$N57)=0,"",IF(OR($A57="",$B57="",$C57="",$D57="",$E57="",$F57="",$G57="",$H57="",$I57="",$J57="",$K57="",$L57="",$M57="",$N57=""),"Check inputs",IF(OR($F57&lt;=0,$M57&lt;$AG$8,$N57&lt;0),"Check cost inputs",IF($T57="","Check pricing",IF($V57&lt;$AG$10,"Margin check","")))))</f>
        <v/>
      </c>
      <c r="Z57">
        <f>""</f>
        <v/>
      </c>
      <c r="AA57">
        <f>""</f>
        <v/>
      </c>
      <c r="AB57">
        <f>""</f>
        <v/>
      </c>
      <c r="AC57">
        <f>""</f>
        <v/>
      </c>
      <c r="AE57">
        <f>""</f>
        <v/>
      </c>
      <c r="AG57">
        <f>""</f>
        <v/>
      </c>
    </row>
    <row r="58">
      <c r="A58" s="40" t="n"/>
      <c r="B58" s="20" t="n"/>
      <c r="C58" s="20" t="n"/>
      <c r="D58" s="20" t="n"/>
      <c r="E58" s="20" t="n"/>
      <c r="F58" s="21" t="n"/>
      <c r="G58" s="20" t="n"/>
      <c r="H58" s="20" t="n"/>
      <c r="I58" s="20" t="n"/>
      <c r="J58" s="20" t="n"/>
      <c r="K58" s="20" t="n"/>
      <c r="L58" s="20" t="n"/>
      <c r="M58" s="41" t="n"/>
      <c r="N58" s="21" t="n"/>
      <c r="O58" s="42">
        <f>IF(OR($F58="",$M58=""),"",IFERROR($F58*$M58,""))</f>
        <v/>
      </c>
      <c r="P58" s="42">
        <f>IF(OR($N58="",$K58=""),"",IFERROR($N58*VLOOKUP($K58,Assumptions!$A$5:$E$7,4,FALSE),""))</f>
        <v/>
      </c>
      <c r="Q58" s="42">
        <f>IF(OR($O58="",$P58=""),"",IFERROR($O58+$P58,""))</f>
        <v/>
      </c>
      <c r="R58" s="42">
        <f>IF(OR($O58="",$P58="",$K58=""),"",IFERROR($O58*(1+VLOOKUP($K58,Assumptions!$A$5:$E$7,2,FALSE))+$P58*(1+VLOOKUP($K58,Assumptions!$A$5:$E$7,5,FALSE)),""))</f>
        <v/>
      </c>
      <c r="S58" s="42">
        <f>IF(OR($Q58="",$K58=""),"",IFERROR($Q58/(1-VLOOKUP($K58,Assumptions!$A$5:$E$7,3,FALSE)),""))</f>
        <v/>
      </c>
      <c r="T58" s="42">
        <f>IF(OR($L58="",$R58="",$S58=""),"",IF($L58="Markup",$R58,IF($L58="Gross Margin",$S58,"")))</f>
        <v/>
      </c>
      <c r="U58" s="42">
        <f>IF(OR($T58="",$Q58=""),"",IFERROR($T58-$Q58,""))</f>
        <v/>
      </c>
      <c r="V58" s="24">
        <f>IF(OR($U58="",$T58=""),"",IFERROR($U58/$T58,""))</f>
        <v/>
      </c>
      <c r="W58" s="24">
        <f>IF(OR($U58="",$Q58=""),"",IFERROR($U58/$Q58,""))</f>
        <v/>
      </c>
      <c r="X58" s="25">
        <f>IF(COUNTA($A58:$N58)=0,"",IF(OR($A58="",$B58="",$C58="",$D58="",$E58="",$F58="",$G58="",$H58="",$I58="",$J58="",$K58="",$L58="",$M58="",$N58=""),"Check inputs",IF(OR($F58&lt;=0,$M58&lt;$AG$8,$N58&lt;0),"Check cost inputs",IF($T58="","Check pricing",IF($V58&lt;$AG$10,"Margin check","")))))</f>
        <v/>
      </c>
      <c r="Z58">
        <f>""</f>
        <v/>
      </c>
      <c r="AA58">
        <f>""</f>
        <v/>
      </c>
      <c r="AB58">
        <f>""</f>
        <v/>
      </c>
      <c r="AC58">
        <f>""</f>
        <v/>
      </c>
      <c r="AE58">
        <f>""</f>
        <v/>
      </c>
      <c r="AG58">
        <f>""</f>
        <v/>
      </c>
    </row>
    <row r="59">
      <c r="A59" s="40" t="n"/>
      <c r="B59" s="20" t="n"/>
      <c r="C59" s="20" t="n"/>
      <c r="D59" s="20" t="n"/>
      <c r="E59" s="20" t="n"/>
      <c r="F59" s="21" t="n"/>
      <c r="G59" s="20" t="n"/>
      <c r="H59" s="20" t="n"/>
      <c r="I59" s="20" t="n"/>
      <c r="J59" s="20" t="n"/>
      <c r="K59" s="20" t="n"/>
      <c r="L59" s="20" t="n"/>
      <c r="M59" s="41" t="n"/>
      <c r="N59" s="21" t="n"/>
      <c r="O59" s="43">
        <f>IF(OR($F59="",$M59=""),"",IFERROR($F59*$M59,""))</f>
        <v/>
      </c>
      <c r="P59" s="43">
        <f>IF(OR($N59="",$K59=""),"",IFERROR($N59*VLOOKUP($K59,Assumptions!$A$5:$E$7,4,FALSE),""))</f>
        <v/>
      </c>
      <c r="Q59" s="43">
        <f>IF(OR($O59="",$P59=""),"",IFERROR($O59+$P59,""))</f>
        <v/>
      </c>
      <c r="R59" s="43">
        <f>IF(OR($O59="",$P59="",$K59=""),"",IFERROR($O59*(1+VLOOKUP($K59,Assumptions!$A$5:$E$7,2,FALSE))+$P59*(1+VLOOKUP($K59,Assumptions!$A$5:$E$7,5,FALSE)),""))</f>
        <v/>
      </c>
      <c r="S59" s="43">
        <f>IF(OR($Q59="",$K59=""),"",IFERROR($Q59/(1-VLOOKUP($K59,Assumptions!$A$5:$E$7,3,FALSE)),""))</f>
        <v/>
      </c>
      <c r="T59" s="43">
        <f>IF(OR($L59="",$R59="",$S59=""),"",IF($L59="Markup",$R59,IF($L59="Gross Margin",$S59,"")))</f>
        <v/>
      </c>
      <c r="U59" s="43">
        <f>IF(OR($T59="",$Q59=""),"",IFERROR($T59-$Q59,""))</f>
        <v/>
      </c>
      <c r="V59" s="27">
        <f>IF(OR($U59="",$T59=""),"",IFERROR($U59/$T59,""))</f>
        <v/>
      </c>
      <c r="W59" s="27">
        <f>IF(OR($U59="",$Q59=""),"",IFERROR($U59/$Q59,""))</f>
        <v/>
      </c>
      <c r="X59" s="28">
        <f>IF(COUNTA($A59:$N59)=0,"",IF(OR($A59="",$B59="",$C59="",$D59="",$E59="",$F59="",$G59="",$H59="",$I59="",$J59="",$K59="",$L59="",$M59="",$N59=""),"Check inputs",IF(OR($F59&lt;=0,$M59&lt;$AG$8,$N59&lt;0),"Check cost inputs",IF($T59="","Check pricing",IF($V59&lt;$AG$10,"Margin check","")))))</f>
        <v/>
      </c>
      <c r="Z59">
        <f>""</f>
        <v/>
      </c>
      <c r="AA59">
        <f>""</f>
        <v/>
      </c>
      <c r="AB59">
        <f>""</f>
        <v/>
      </c>
      <c r="AC59">
        <f>""</f>
        <v/>
      </c>
      <c r="AE59">
        <f>""</f>
        <v/>
      </c>
      <c r="AG59">
        <f>""</f>
        <v/>
      </c>
    </row>
    <row r="60">
      <c r="A60" s="40" t="n"/>
      <c r="B60" s="20" t="n"/>
      <c r="C60" s="20" t="n"/>
      <c r="D60" s="20" t="n"/>
      <c r="E60" s="20" t="n"/>
      <c r="F60" s="21" t="n"/>
      <c r="G60" s="20" t="n"/>
      <c r="H60" s="20" t="n"/>
      <c r="I60" s="20" t="n"/>
      <c r="J60" s="20" t="n"/>
      <c r="K60" s="20" t="n"/>
      <c r="L60" s="20" t="n"/>
      <c r="M60" s="41" t="n"/>
      <c r="N60" s="21" t="n"/>
      <c r="O60" s="42">
        <f>IF(OR($F60="",$M60=""),"",IFERROR($F60*$M60,""))</f>
        <v/>
      </c>
      <c r="P60" s="42">
        <f>IF(OR($N60="",$K60=""),"",IFERROR($N60*VLOOKUP($K60,Assumptions!$A$5:$E$7,4,FALSE),""))</f>
        <v/>
      </c>
      <c r="Q60" s="42">
        <f>IF(OR($O60="",$P60=""),"",IFERROR($O60+$P60,""))</f>
        <v/>
      </c>
      <c r="R60" s="42">
        <f>IF(OR($O60="",$P60="",$K60=""),"",IFERROR($O60*(1+VLOOKUP($K60,Assumptions!$A$5:$E$7,2,FALSE))+$P60*(1+VLOOKUP($K60,Assumptions!$A$5:$E$7,5,FALSE)),""))</f>
        <v/>
      </c>
      <c r="S60" s="42">
        <f>IF(OR($Q60="",$K60=""),"",IFERROR($Q60/(1-VLOOKUP($K60,Assumptions!$A$5:$E$7,3,FALSE)),""))</f>
        <v/>
      </c>
      <c r="T60" s="42">
        <f>IF(OR($L60="",$R60="",$S60=""),"",IF($L60="Markup",$R60,IF($L60="Gross Margin",$S60,"")))</f>
        <v/>
      </c>
      <c r="U60" s="42">
        <f>IF(OR($T60="",$Q60=""),"",IFERROR($T60-$Q60,""))</f>
        <v/>
      </c>
      <c r="V60" s="24">
        <f>IF(OR($U60="",$T60=""),"",IFERROR($U60/$T60,""))</f>
        <v/>
      </c>
      <c r="W60" s="24">
        <f>IF(OR($U60="",$Q60=""),"",IFERROR($U60/$Q60,""))</f>
        <v/>
      </c>
      <c r="X60" s="25">
        <f>IF(COUNTA($A60:$N60)=0,"",IF(OR($A60="",$B60="",$C60="",$D60="",$E60="",$F60="",$G60="",$H60="",$I60="",$J60="",$K60="",$L60="",$M60="",$N60=""),"Check inputs",IF(OR($F60&lt;=0,$M60&lt;$AG$8,$N60&lt;0),"Check cost inputs",IF($T60="","Check pricing",IF($V60&lt;$AG$10,"Margin check","")))))</f>
        <v/>
      </c>
      <c r="Z60">
        <f>""</f>
        <v/>
      </c>
      <c r="AA60">
        <f>""</f>
        <v/>
      </c>
      <c r="AB60">
        <f>""</f>
        <v/>
      </c>
      <c r="AC60">
        <f>""</f>
        <v/>
      </c>
      <c r="AE60">
        <f>""</f>
        <v/>
      </c>
      <c r="AG60">
        <f>""</f>
        <v/>
      </c>
    </row>
    <row r="61">
      <c r="A61" s="40" t="n"/>
      <c r="B61" s="20" t="n"/>
      <c r="C61" s="20" t="n"/>
      <c r="D61" s="20" t="n"/>
      <c r="E61" s="20" t="n"/>
      <c r="F61" s="21" t="n"/>
      <c r="G61" s="20" t="n"/>
      <c r="H61" s="20" t="n"/>
      <c r="I61" s="20" t="n"/>
      <c r="J61" s="20" t="n"/>
      <c r="K61" s="20" t="n"/>
      <c r="L61" s="20" t="n"/>
      <c r="M61" s="41" t="n"/>
      <c r="N61" s="21" t="n"/>
      <c r="O61" s="43">
        <f>IF(OR($F61="",$M61=""),"",IFERROR($F61*$M61,""))</f>
        <v/>
      </c>
      <c r="P61" s="43">
        <f>IF(OR($N61="",$K61=""),"",IFERROR($N61*VLOOKUP($K61,Assumptions!$A$5:$E$7,4,FALSE),""))</f>
        <v/>
      </c>
      <c r="Q61" s="43">
        <f>IF(OR($O61="",$P61=""),"",IFERROR($O61+$P61,""))</f>
        <v/>
      </c>
      <c r="R61" s="43">
        <f>IF(OR($O61="",$P61="",$K61=""),"",IFERROR($O61*(1+VLOOKUP($K61,Assumptions!$A$5:$E$7,2,FALSE))+$P61*(1+VLOOKUP($K61,Assumptions!$A$5:$E$7,5,FALSE)),""))</f>
        <v/>
      </c>
      <c r="S61" s="43">
        <f>IF(OR($Q61="",$K61=""),"",IFERROR($Q61/(1-VLOOKUP($K61,Assumptions!$A$5:$E$7,3,FALSE)),""))</f>
        <v/>
      </c>
      <c r="T61" s="43">
        <f>IF(OR($L61="",$R61="",$S61=""),"",IF($L61="Markup",$R61,IF($L61="Gross Margin",$S61,"")))</f>
        <v/>
      </c>
      <c r="U61" s="43">
        <f>IF(OR($T61="",$Q61=""),"",IFERROR($T61-$Q61,""))</f>
        <v/>
      </c>
      <c r="V61" s="27">
        <f>IF(OR($U61="",$T61=""),"",IFERROR($U61/$T61,""))</f>
        <v/>
      </c>
      <c r="W61" s="27">
        <f>IF(OR($U61="",$Q61=""),"",IFERROR($U61/$Q61,""))</f>
        <v/>
      </c>
      <c r="X61" s="28">
        <f>IF(COUNTA($A61:$N61)=0,"",IF(OR($A61="",$B61="",$C61="",$D61="",$E61="",$F61="",$G61="",$H61="",$I61="",$J61="",$K61="",$L61="",$M61="",$N61=""),"Check inputs",IF(OR($F61&lt;=0,$M61&lt;$AG$8,$N61&lt;0),"Check cost inputs",IF($T61="","Check pricing",IF($V61&lt;$AG$10,"Margin check","")))))</f>
        <v/>
      </c>
      <c r="Z61">
        <f>""</f>
        <v/>
      </c>
      <c r="AA61">
        <f>""</f>
        <v/>
      </c>
      <c r="AB61">
        <f>""</f>
        <v/>
      </c>
      <c r="AC61">
        <f>""</f>
        <v/>
      </c>
      <c r="AE61">
        <f>""</f>
        <v/>
      </c>
      <c r="AG61">
        <f>""</f>
        <v/>
      </c>
    </row>
    <row r="62">
      <c r="A62" s="40" t="n"/>
      <c r="B62" s="20" t="n"/>
      <c r="C62" s="20" t="n"/>
      <c r="D62" s="20" t="n"/>
      <c r="E62" s="20" t="n"/>
      <c r="F62" s="21" t="n"/>
      <c r="G62" s="20" t="n"/>
      <c r="H62" s="20" t="n"/>
      <c r="I62" s="20" t="n"/>
      <c r="J62" s="20" t="n"/>
      <c r="K62" s="20" t="n"/>
      <c r="L62" s="20" t="n"/>
      <c r="M62" s="41" t="n"/>
      <c r="N62" s="21" t="n"/>
      <c r="O62" s="42">
        <f>IF(OR($F62="",$M62=""),"",IFERROR($F62*$M62,""))</f>
        <v/>
      </c>
      <c r="P62" s="42">
        <f>IF(OR($N62="",$K62=""),"",IFERROR($N62*VLOOKUP($K62,Assumptions!$A$5:$E$7,4,FALSE),""))</f>
        <v/>
      </c>
      <c r="Q62" s="42">
        <f>IF(OR($O62="",$P62=""),"",IFERROR($O62+$P62,""))</f>
        <v/>
      </c>
      <c r="R62" s="42">
        <f>IF(OR($O62="",$P62="",$K62=""),"",IFERROR($O62*(1+VLOOKUP($K62,Assumptions!$A$5:$E$7,2,FALSE))+$P62*(1+VLOOKUP($K62,Assumptions!$A$5:$E$7,5,FALSE)),""))</f>
        <v/>
      </c>
      <c r="S62" s="42">
        <f>IF(OR($Q62="",$K62=""),"",IFERROR($Q62/(1-VLOOKUP($K62,Assumptions!$A$5:$E$7,3,FALSE)),""))</f>
        <v/>
      </c>
      <c r="T62" s="42">
        <f>IF(OR($L62="",$R62="",$S62=""),"",IF($L62="Markup",$R62,IF($L62="Gross Margin",$S62,"")))</f>
        <v/>
      </c>
      <c r="U62" s="42">
        <f>IF(OR($T62="",$Q62=""),"",IFERROR($T62-$Q62,""))</f>
        <v/>
      </c>
      <c r="V62" s="24">
        <f>IF(OR($U62="",$T62=""),"",IFERROR($U62/$T62,""))</f>
        <v/>
      </c>
      <c r="W62" s="24">
        <f>IF(OR($U62="",$Q62=""),"",IFERROR($U62/$Q62,""))</f>
        <v/>
      </c>
      <c r="X62" s="25">
        <f>IF(COUNTA($A62:$N62)=0,"",IF(OR($A62="",$B62="",$C62="",$D62="",$E62="",$F62="",$G62="",$H62="",$I62="",$J62="",$K62="",$L62="",$M62="",$N62=""),"Check inputs",IF(OR($F62&lt;=0,$M62&lt;$AG$8,$N62&lt;0),"Check cost inputs",IF($T62="","Check pricing",IF($V62&lt;$AG$10,"Margin check","")))))</f>
        <v/>
      </c>
      <c r="Z62">
        <f>""</f>
        <v/>
      </c>
      <c r="AA62">
        <f>""</f>
        <v/>
      </c>
      <c r="AB62">
        <f>""</f>
        <v/>
      </c>
      <c r="AC62">
        <f>""</f>
        <v/>
      </c>
      <c r="AE62">
        <f>""</f>
        <v/>
      </c>
      <c r="AG62">
        <f>""</f>
        <v/>
      </c>
    </row>
    <row r="63">
      <c r="A63" s="40" t="n"/>
      <c r="B63" s="20" t="n"/>
      <c r="C63" s="20" t="n"/>
      <c r="D63" s="20" t="n"/>
      <c r="E63" s="20" t="n"/>
      <c r="F63" s="21" t="n"/>
      <c r="G63" s="20" t="n"/>
      <c r="H63" s="20" t="n"/>
      <c r="I63" s="20" t="n"/>
      <c r="J63" s="20" t="n"/>
      <c r="K63" s="20" t="n"/>
      <c r="L63" s="20" t="n"/>
      <c r="M63" s="41" t="n"/>
      <c r="N63" s="21" t="n"/>
      <c r="O63" s="43">
        <f>IF(OR($F63="",$M63=""),"",IFERROR($F63*$M63,""))</f>
        <v/>
      </c>
      <c r="P63" s="43">
        <f>IF(OR($N63="",$K63=""),"",IFERROR($N63*VLOOKUP($K63,Assumptions!$A$5:$E$7,4,FALSE),""))</f>
        <v/>
      </c>
      <c r="Q63" s="43">
        <f>IF(OR($O63="",$P63=""),"",IFERROR($O63+$P63,""))</f>
        <v/>
      </c>
      <c r="R63" s="43">
        <f>IF(OR($O63="",$P63="",$K63=""),"",IFERROR($O63*(1+VLOOKUP($K63,Assumptions!$A$5:$E$7,2,FALSE))+$P63*(1+VLOOKUP($K63,Assumptions!$A$5:$E$7,5,FALSE)),""))</f>
        <v/>
      </c>
      <c r="S63" s="43">
        <f>IF(OR($Q63="",$K63=""),"",IFERROR($Q63/(1-VLOOKUP($K63,Assumptions!$A$5:$E$7,3,FALSE)),""))</f>
        <v/>
      </c>
      <c r="T63" s="43">
        <f>IF(OR($L63="",$R63="",$S63=""),"",IF($L63="Markup",$R63,IF($L63="Gross Margin",$S63,"")))</f>
        <v/>
      </c>
      <c r="U63" s="43">
        <f>IF(OR($T63="",$Q63=""),"",IFERROR($T63-$Q63,""))</f>
        <v/>
      </c>
      <c r="V63" s="27">
        <f>IF(OR($U63="",$T63=""),"",IFERROR($U63/$T63,""))</f>
        <v/>
      </c>
      <c r="W63" s="27">
        <f>IF(OR($U63="",$Q63=""),"",IFERROR($U63/$Q63,""))</f>
        <v/>
      </c>
      <c r="X63" s="28">
        <f>IF(COUNTA($A63:$N63)=0,"",IF(OR($A63="",$B63="",$C63="",$D63="",$E63="",$F63="",$G63="",$H63="",$I63="",$J63="",$K63="",$L63="",$M63="",$N63=""),"Check inputs",IF(OR($F63&lt;=0,$M63&lt;$AG$8,$N63&lt;0),"Check cost inputs",IF($T63="","Check pricing",IF($V63&lt;$AG$10,"Margin check","")))))</f>
        <v/>
      </c>
      <c r="Z63">
        <f>""</f>
        <v/>
      </c>
      <c r="AA63">
        <f>""</f>
        <v/>
      </c>
      <c r="AB63">
        <f>""</f>
        <v/>
      </c>
      <c r="AC63">
        <f>""</f>
        <v/>
      </c>
      <c r="AE63">
        <f>""</f>
        <v/>
      </c>
      <c r="AG63">
        <f>""</f>
        <v/>
      </c>
    </row>
    <row r="64">
      <c r="A64" s="40" t="n"/>
      <c r="B64" s="20" t="n"/>
      <c r="C64" s="20" t="n"/>
      <c r="D64" s="20" t="n"/>
      <c r="E64" s="20" t="n"/>
      <c r="F64" s="21" t="n"/>
      <c r="G64" s="20" t="n"/>
      <c r="H64" s="20" t="n"/>
      <c r="I64" s="20" t="n"/>
      <c r="J64" s="20" t="n"/>
      <c r="K64" s="20" t="n"/>
      <c r="L64" s="20" t="n"/>
      <c r="M64" s="41" t="n"/>
      <c r="N64" s="21" t="n"/>
      <c r="O64" s="42">
        <f>IF(OR($F64="",$M64=""),"",IFERROR($F64*$M64,""))</f>
        <v/>
      </c>
      <c r="P64" s="42">
        <f>IF(OR($N64="",$K64=""),"",IFERROR($N64*VLOOKUP($K64,Assumptions!$A$5:$E$7,4,FALSE),""))</f>
        <v/>
      </c>
      <c r="Q64" s="42">
        <f>IF(OR($O64="",$P64=""),"",IFERROR($O64+$P64,""))</f>
        <v/>
      </c>
      <c r="R64" s="42">
        <f>IF(OR($O64="",$P64="",$K64=""),"",IFERROR($O64*(1+VLOOKUP($K64,Assumptions!$A$5:$E$7,2,FALSE))+$P64*(1+VLOOKUP($K64,Assumptions!$A$5:$E$7,5,FALSE)),""))</f>
        <v/>
      </c>
      <c r="S64" s="42">
        <f>IF(OR($Q64="",$K64=""),"",IFERROR($Q64/(1-VLOOKUP($K64,Assumptions!$A$5:$E$7,3,FALSE)),""))</f>
        <v/>
      </c>
      <c r="T64" s="42">
        <f>IF(OR($L64="",$R64="",$S64=""),"",IF($L64="Markup",$R64,IF($L64="Gross Margin",$S64,"")))</f>
        <v/>
      </c>
      <c r="U64" s="42">
        <f>IF(OR($T64="",$Q64=""),"",IFERROR($T64-$Q64,""))</f>
        <v/>
      </c>
      <c r="V64" s="24">
        <f>IF(OR($U64="",$T64=""),"",IFERROR($U64/$T64,""))</f>
        <v/>
      </c>
      <c r="W64" s="24">
        <f>IF(OR($U64="",$Q64=""),"",IFERROR($U64/$Q64,""))</f>
        <v/>
      </c>
      <c r="X64" s="25">
        <f>IF(COUNTA($A64:$N64)=0,"",IF(OR($A64="",$B64="",$C64="",$D64="",$E64="",$F64="",$G64="",$H64="",$I64="",$J64="",$K64="",$L64="",$M64="",$N64=""),"Check inputs",IF(OR($F64&lt;=0,$M64&lt;$AG$8,$N64&lt;0),"Check cost inputs",IF($T64="","Check pricing",IF($V64&lt;$AG$10,"Margin check","")))))</f>
        <v/>
      </c>
      <c r="Z64">
        <f>""</f>
        <v/>
      </c>
      <c r="AA64">
        <f>""</f>
        <v/>
      </c>
      <c r="AB64">
        <f>""</f>
        <v/>
      </c>
      <c r="AC64">
        <f>""</f>
        <v/>
      </c>
      <c r="AE64">
        <f>""</f>
        <v/>
      </c>
      <c r="AG64">
        <f>""</f>
        <v/>
      </c>
    </row>
    <row r="65">
      <c r="A65" s="40" t="n"/>
      <c r="B65" s="20" t="n"/>
      <c r="C65" s="20" t="n"/>
      <c r="D65" s="20" t="n"/>
      <c r="E65" s="20" t="n"/>
      <c r="F65" s="21" t="n"/>
      <c r="G65" s="20" t="n"/>
      <c r="H65" s="20" t="n"/>
      <c r="I65" s="20" t="n"/>
      <c r="J65" s="20" t="n"/>
      <c r="K65" s="20" t="n"/>
      <c r="L65" s="20" t="n"/>
      <c r="M65" s="41" t="n"/>
      <c r="N65" s="21" t="n"/>
      <c r="O65" s="43">
        <f>IF(OR($F65="",$M65=""),"",IFERROR($F65*$M65,""))</f>
        <v/>
      </c>
      <c r="P65" s="43">
        <f>IF(OR($N65="",$K65=""),"",IFERROR($N65*VLOOKUP($K65,Assumptions!$A$5:$E$7,4,FALSE),""))</f>
        <v/>
      </c>
      <c r="Q65" s="43">
        <f>IF(OR($O65="",$P65=""),"",IFERROR($O65+$P65,""))</f>
        <v/>
      </c>
      <c r="R65" s="43">
        <f>IF(OR($O65="",$P65="",$K65=""),"",IFERROR($O65*(1+VLOOKUP($K65,Assumptions!$A$5:$E$7,2,FALSE))+$P65*(1+VLOOKUP($K65,Assumptions!$A$5:$E$7,5,FALSE)),""))</f>
        <v/>
      </c>
      <c r="S65" s="43">
        <f>IF(OR($Q65="",$K65=""),"",IFERROR($Q65/(1-VLOOKUP($K65,Assumptions!$A$5:$E$7,3,FALSE)),""))</f>
        <v/>
      </c>
      <c r="T65" s="43">
        <f>IF(OR($L65="",$R65="",$S65=""),"",IF($L65="Markup",$R65,IF($L65="Gross Margin",$S65,"")))</f>
        <v/>
      </c>
      <c r="U65" s="43">
        <f>IF(OR($T65="",$Q65=""),"",IFERROR($T65-$Q65,""))</f>
        <v/>
      </c>
      <c r="V65" s="27">
        <f>IF(OR($U65="",$T65=""),"",IFERROR($U65/$T65,""))</f>
        <v/>
      </c>
      <c r="W65" s="27">
        <f>IF(OR($U65="",$Q65=""),"",IFERROR($U65/$Q65,""))</f>
        <v/>
      </c>
      <c r="X65" s="28">
        <f>IF(COUNTA($A65:$N65)=0,"",IF(OR($A65="",$B65="",$C65="",$D65="",$E65="",$F65="",$G65="",$H65="",$I65="",$J65="",$K65="",$L65="",$M65="",$N65=""),"Check inputs",IF(OR($F65&lt;=0,$M65&lt;$AG$8,$N65&lt;0),"Check cost inputs",IF($T65="","Check pricing",IF($V65&lt;$AG$10,"Margin check","")))))</f>
        <v/>
      </c>
      <c r="Z65">
        <f>""</f>
        <v/>
      </c>
      <c r="AA65">
        <f>""</f>
        <v/>
      </c>
      <c r="AB65">
        <f>""</f>
        <v/>
      </c>
      <c r="AC65">
        <f>""</f>
        <v/>
      </c>
      <c r="AE65">
        <f>""</f>
        <v/>
      </c>
      <c r="AG65">
        <f>""</f>
        <v/>
      </c>
    </row>
    <row r="66">
      <c r="A66" s="40" t="n"/>
      <c r="B66" s="20" t="n"/>
      <c r="C66" s="20" t="n"/>
      <c r="D66" s="20" t="n"/>
      <c r="E66" s="20" t="n"/>
      <c r="F66" s="21" t="n"/>
      <c r="G66" s="20" t="n"/>
      <c r="H66" s="20" t="n"/>
      <c r="I66" s="20" t="n"/>
      <c r="J66" s="20" t="n"/>
      <c r="K66" s="20" t="n"/>
      <c r="L66" s="20" t="n"/>
      <c r="M66" s="41" t="n"/>
      <c r="N66" s="21" t="n"/>
      <c r="O66" s="42">
        <f>IF(OR($F66="",$M66=""),"",IFERROR($F66*$M66,""))</f>
        <v/>
      </c>
      <c r="P66" s="42">
        <f>IF(OR($N66="",$K66=""),"",IFERROR($N66*VLOOKUP($K66,Assumptions!$A$5:$E$7,4,FALSE),""))</f>
        <v/>
      </c>
      <c r="Q66" s="42">
        <f>IF(OR($O66="",$P66=""),"",IFERROR($O66+$P66,""))</f>
        <v/>
      </c>
      <c r="R66" s="42">
        <f>IF(OR($O66="",$P66="",$K66=""),"",IFERROR($O66*(1+VLOOKUP($K66,Assumptions!$A$5:$E$7,2,FALSE))+$P66*(1+VLOOKUP($K66,Assumptions!$A$5:$E$7,5,FALSE)),""))</f>
        <v/>
      </c>
      <c r="S66" s="42">
        <f>IF(OR($Q66="",$K66=""),"",IFERROR($Q66/(1-VLOOKUP($K66,Assumptions!$A$5:$E$7,3,FALSE)),""))</f>
        <v/>
      </c>
      <c r="T66" s="42">
        <f>IF(OR($L66="",$R66="",$S66=""),"",IF($L66="Markup",$R66,IF($L66="Gross Margin",$S66,"")))</f>
        <v/>
      </c>
      <c r="U66" s="42">
        <f>IF(OR($T66="",$Q66=""),"",IFERROR($T66-$Q66,""))</f>
        <v/>
      </c>
      <c r="V66" s="24">
        <f>IF(OR($U66="",$T66=""),"",IFERROR($U66/$T66,""))</f>
        <v/>
      </c>
      <c r="W66" s="24">
        <f>IF(OR($U66="",$Q66=""),"",IFERROR($U66/$Q66,""))</f>
        <v/>
      </c>
      <c r="X66" s="25">
        <f>IF(COUNTA($A66:$N66)=0,"",IF(OR($A66="",$B66="",$C66="",$D66="",$E66="",$F66="",$G66="",$H66="",$I66="",$J66="",$K66="",$L66="",$M66="",$N66=""),"Check inputs",IF(OR($F66&lt;=0,$M66&lt;$AG$8,$N66&lt;0),"Check cost inputs",IF($T66="","Check pricing",IF($V66&lt;$AG$10,"Margin check","")))))</f>
        <v/>
      </c>
      <c r="Z66">
        <f>""</f>
        <v/>
      </c>
      <c r="AA66">
        <f>""</f>
        <v/>
      </c>
      <c r="AB66">
        <f>""</f>
        <v/>
      </c>
      <c r="AC66">
        <f>""</f>
        <v/>
      </c>
      <c r="AE66">
        <f>""</f>
        <v/>
      </c>
      <c r="AG66">
        <f>""</f>
        <v/>
      </c>
    </row>
    <row r="67">
      <c r="A67" s="40" t="n"/>
      <c r="B67" s="20" t="n"/>
      <c r="C67" s="20" t="n"/>
      <c r="D67" s="20" t="n"/>
      <c r="E67" s="20" t="n"/>
      <c r="F67" s="21" t="n"/>
      <c r="G67" s="20" t="n"/>
      <c r="H67" s="20" t="n"/>
      <c r="I67" s="20" t="n"/>
      <c r="J67" s="20" t="n"/>
      <c r="K67" s="20" t="n"/>
      <c r="L67" s="20" t="n"/>
      <c r="M67" s="41" t="n"/>
      <c r="N67" s="21" t="n"/>
      <c r="O67" s="43">
        <f>IF(OR($F67="",$M67=""),"",IFERROR($F67*$M67,""))</f>
        <v/>
      </c>
      <c r="P67" s="43">
        <f>IF(OR($N67="",$K67=""),"",IFERROR($N67*VLOOKUP($K67,Assumptions!$A$5:$E$7,4,FALSE),""))</f>
        <v/>
      </c>
      <c r="Q67" s="43">
        <f>IF(OR($O67="",$P67=""),"",IFERROR($O67+$P67,""))</f>
        <v/>
      </c>
      <c r="R67" s="43">
        <f>IF(OR($O67="",$P67="",$K67=""),"",IFERROR($O67*(1+VLOOKUP($K67,Assumptions!$A$5:$E$7,2,FALSE))+$P67*(1+VLOOKUP($K67,Assumptions!$A$5:$E$7,5,FALSE)),""))</f>
        <v/>
      </c>
      <c r="S67" s="43">
        <f>IF(OR($Q67="",$K67=""),"",IFERROR($Q67/(1-VLOOKUP($K67,Assumptions!$A$5:$E$7,3,FALSE)),""))</f>
        <v/>
      </c>
      <c r="T67" s="43">
        <f>IF(OR($L67="",$R67="",$S67=""),"",IF($L67="Markup",$R67,IF($L67="Gross Margin",$S67,"")))</f>
        <v/>
      </c>
      <c r="U67" s="43">
        <f>IF(OR($T67="",$Q67=""),"",IFERROR($T67-$Q67,""))</f>
        <v/>
      </c>
      <c r="V67" s="27">
        <f>IF(OR($U67="",$T67=""),"",IFERROR($U67/$T67,""))</f>
        <v/>
      </c>
      <c r="W67" s="27">
        <f>IF(OR($U67="",$Q67=""),"",IFERROR($U67/$Q67,""))</f>
        <v/>
      </c>
      <c r="X67" s="28">
        <f>IF(COUNTA($A67:$N67)=0,"",IF(OR($A67="",$B67="",$C67="",$D67="",$E67="",$F67="",$G67="",$H67="",$I67="",$J67="",$K67="",$L67="",$M67="",$N67=""),"Check inputs",IF(OR($F67&lt;=0,$M67&lt;$AG$8,$N67&lt;0),"Check cost inputs",IF($T67="","Check pricing",IF($V67&lt;$AG$10,"Margin check","")))))</f>
        <v/>
      </c>
      <c r="Z67">
        <f>""</f>
        <v/>
      </c>
      <c r="AA67">
        <f>""</f>
        <v/>
      </c>
      <c r="AB67">
        <f>""</f>
        <v/>
      </c>
      <c r="AC67">
        <f>""</f>
        <v/>
      </c>
      <c r="AE67">
        <f>""</f>
        <v/>
      </c>
      <c r="AG67">
        <f>""</f>
        <v/>
      </c>
    </row>
    <row r="68">
      <c r="A68" s="40" t="n"/>
      <c r="B68" s="20" t="n"/>
      <c r="C68" s="20" t="n"/>
      <c r="D68" s="20" t="n"/>
      <c r="E68" s="20" t="n"/>
      <c r="F68" s="21" t="n"/>
      <c r="G68" s="20" t="n"/>
      <c r="H68" s="20" t="n"/>
      <c r="I68" s="20" t="n"/>
      <c r="J68" s="20" t="n"/>
      <c r="K68" s="20" t="n"/>
      <c r="L68" s="20" t="n"/>
      <c r="M68" s="41" t="n"/>
      <c r="N68" s="21" t="n"/>
      <c r="O68" s="42">
        <f>IF(OR($F68="",$M68=""),"",IFERROR($F68*$M68,""))</f>
        <v/>
      </c>
      <c r="P68" s="42">
        <f>IF(OR($N68="",$K68=""),"",IFERROR($N68*VLOOKUP($K68,Assumptions!$A$5:$E$7,4,FALSE),""))</f>
        <v/>
      </c>
      <c r="Q68" s="42">
        <f>IF(OR($O68="",$P68=""),"",IFERROR($O68+$P68,""))</f>
        <v/>
      </c>
      <c r="R68" s="42">
        <f>IF(OR($O68="",$P68="",$K68=""),"",IFERROR($O68*(1+VLOOKUP($K68,Assumptions!$A$5:$E$7,2,FALSE))+$P68*(1+VLOOKUP($K68,Assumptions!$A$5:$E$7,5,FALSE)),""))</f>
        <v/>
      </c>
      <c r="S68" s="42">
        <f>IF(OR($Q68="",$K68=""),"",IFERROR($Q68/(1-VLOOKUP($K68,Assumptions!$A$5:$E$7,3,FALSE)),""))</f>
        <v/>
      </c>
      <c r="T68" s="42">
        <f>IF(OR($L68="",$R68="",$S68=""),"",IF($L68="Markup",$R68,IF($L68="Gross Margin",$S68,"")))</f>
        <v/>
      </c>
      <c r="U68" s="42">
        <f>IF(OR($T68="",$Q68=""),"",IFERROR($T68-$Q68,""))</f>
        <v/>
      </c>
      <c r="V68" s="24">
        <f>IF(OR($U68="",$T68=""),"",IFERROR($U68/$T68,""))</f>
        <v/>
      </c>
      <c r="W68" s="24">
        <f>IF(OR($U68="",$Q68=""),"",IFERROR($U68/$Q68,""))</f>
        <v/>
      </c>
      <c r="X68" s="25">
        <f>IF(COUNTA($A68:$N68)=0,"",IF(OR($A68="",$B68="",$C68="",$D68="",$E68="",$F68="",$G68="",$H68="",$I68="",$J68="",$K68="",$L68="",$M68="",$N68=""),"Check inputs",IF(OR($F68&lt;=0,$M68&lt;$AG$8,$N68&lt;0),"Check cost inputs",IF($T68="","Check pricing",IF($V68&lt;$AG$10,"Margin check","")))))</f>
        <v/>
      </c>
      <c r="Z68">
        <f>""</f>
        <v/>
      </c>
      <c r="AA68">
        <f>""</f>
        <v/>
      </c>
      <c r="AB68">
        <f>""</f>
        <v/>
      </c>
      <c r="AC68">
        <f>""</f>
        <v/>
      </c>
      <c r="AE68">
        <f>""</f>
        <v/>
      </c>
      <c r="AG68">
        <f>""</f>
        <v/>
      </c>
    </row>
    <row r="69">
      <c r="A69" s="40" t="n"/>
      <c r="B69" s="20" t="n"/>
      <c r="C69" s="20" t="n"/>
      <c r="D69" s="20" t="n"/>
      <c r="E69" s="20" t="n"/>
      <c r="F69" s="21" t="n"/>
      <c r="G69" s="20" t="n"/>
      <c r="H69" s="20" t="n"/>
      <c r="I69" s="20" t="n"/>
      <c r="J69" s="20" t="n"/>
      <c r="K69" s="20" t="n"/>
      <c r="L69" s="20" t="n"/>
      <c r="M69" s="41" t="n"/>
      <c r="N69" s="21" t="n"/>
      <c r="O69" s="43">
        <f>IF(OR($F69="",$M69=""),"",IFERROR($F69*$M69,""))</f>
        <v/>
      </c>
      <c r="P69" s="43">
        <f>IF(OR($N69="",$K69=""),"",IFERROR($N69*VLOOKUP($K69,Assumptions!$A$5:$E$7,4,FALSE),""))</f>
        <v/>
      </c>
      <c r="Q69" s="43">
        <f>IF(OR($O69="",$P69=""),"",IFERROR($O69+$P69,""))</f>
        <v/>
      </c>
      <c r="R69" s="43">
        <f>IF(OR($O69="",$P69="",$K69=""),"",IFERROR($O69*(1+VLOOKUP($K69,Assumptions!$A$5:$E$7,2,FALSE))+$P69*(1+VLOOKUP($K69,Assumptions!$A$5:$E$7,5,FALSE)),""))</f>
        <v/>
      </c>
      <c r="S69" s="43">
        <f>IF(OR($Q69="",$K69=""),"",IFERROR($Q69/(1-VLOOKUP($K69,Assumptions!$A$5:$E$7,3,FALSE)),""))</f>
        <v/>
      </c>
      <c r="T69" s="43">
        <f>IF(OR($L69="",$R69="",$S69=""),"",IF($L69="Markup",$R69,IF($L69="Gross Margin",$S69,"")))</f>
        <v/>
      </c>
      <c r="U69" s="43">
        <f>IF(OR($T69="",$Q69=""),"",IFERROR($T69-$Q69,""))</f>
        <v/>
      </c>
      <c r="V69" s="27">
        <f>IF(OR($U69="",$T69=""),"",IFERROR($U69/$T69,""))</f>
        <v/>
      </c>
      <c r="W69" s="27">
        <f>IF(OR($U69="",$Q69=""),"",IFERROR($U69/$Q69,""))</f>
        <v/>
      </c>
      <c r="X69" s="28">
        <f>IF(COUNTA($A69:$N69)=0,"",IF(OR($A69="",$B69="",$C69="",$D69="",$E69="",$F69="",$G69="",$H69="",$I69="",$J69="",$K69="",$L69="",$M69="",$N69=""),"Check inputs",IF(OR($F69&lt;=0,$M69&lt;$AG$8,$N69&lt;0),"Check cost inputs",IF($T69="","Check pricing",IF($V69&lt;$AG$10,"Margin check","")))))</f>
        <v/>
      </c>
      <c r="Z69">
        <f>""</f>
        <v/>
      </c>
      <c r="AA69">
        <f>""</f>
        <v/>
      </c>
      <c r="AB69">
        <f>""</f>
        <v/>
      </c>
      <c r="AC69">
        <f>""</f>
        <v/>
      </c>
      <c r="AE69">
        <f>""</f>
        <v/>
      </c>
      <c r="AG69">
        <f>""</f>
        <v/>
      </c>
    </row>
    <row r="70">
      <c r="A70" s="40" t="n"/>
      <c r="B70" s="20" t="n"/>
      <c r="C70" s="20" t="n"/>
      <c r="D70" s="20" t="n"/>
      <c r="E70" s="20" t="n"/>
      <c r="F70" s="21" t="n"/>
      <c r="G70" s="20" t="n"/>
      <c r="H70" s="20" t="n"/>
      <c r="I70" s="20" t="n"/>
      <c r="J70" s="20" t="n"/>
      <c r="K70" s="20" t="n"/>
      <c r="L70" s="20" t="n"/>
      <c r="M70" s="41" t="n"/>
      <c r="N70" s="21" t="n"/>
      <c r="O70" s="42">
        <f>IF(OR($F70="",$M70=""),"",IFERROR($F70*$M70,""))</f>
        <v/>
      </c>
      <c r="P70" s="42">
        <f>IF(OR($N70="",$K70=""),"",IFERROR($N70*VLOOKUP($K70,Assumptions!$A$5:$E$7,4,FALSE),""))</f>
        <v/>
      </c>
      <c r="Q70" s="42">
        <f>IF(OR($O70="",$P70=""),"",IFERROR($O70+$P70,""))</f>
        <v/>
      </c>
      <c r="R70" s="42">
        <f>IF(OR($O70="",$P70="",$K70=""),"",IFERROR($O70*(1+VLOOKUP($K70,Assumptions!$A$5:$E$7,2,FALSE))+$P70*(1+VLOOKUP($K70,Assumptions!$A$5:$E$7,5,FALSE)),""))</f>
        <v/>
      </c>
      <c r="S70" s="42">
        <f>IF(OR($Q70="",$K70=""),"",IFERROR($Q70/(1-VLOOKUP($K70,Assumptions!$A$5:$E$7,3,FALSE)),""))</f>
        <v/>
      </c>
      <c r="T70" s="42">
        <f>IF(OR($L70="",$R70="",$S70=""),"",IF($L70="Markup",$R70,IF($L70="Gross Margin",$S70,"")))</f>
        <v/>
      </c>
      <c r="U70" s="42">
        <f>IF(OR($T70="",$Q70=""),"",IFERROR($T70-$Q70,""))</f>
        <v/>
      </c>
      <c r="V70" s="24">
        <f>IF(OR($U70="",$T70=""),"",IFERROR($U70/$T70,""))</f>
        <v/>
      </c>
      <c r="W70" s="24">
        <f>IF(OR($U70="",$Q70=""),"",IFERROR($U70/$Q70,""))</f>
        <v/>
      </c>
      <c r="X70" s="25">
        <f>IF(COUNTA($A70:$N70)=0,"",IF(OR($A70="",$B70="",$C70="",$D70="",$E70="",$F70="",$G70="",$H70="",$I70="",$J70="",$K70="",$L70="",$M70="",$N70=""),"Check inputs",IF(OR($F70&lt;=0,$M70&lt;$AG$8,$N70&lt;0),"Check cost inputs",IF($T70="","Check pricing",IF($V70&lt;$AG$10,"Margin check","")))))</f>
        <v/>
      </c>
      <c r="Z70">
        <f>""</f>
        <v/>
      </c>
      <c r="AA70">
        <f>""</f>
        <v/>
      </c>
      <c r="AB70">
        <f>""</f>
        <v/>
      </c>
      <c r="AC70">
        <f>""</f>
        <v/>
      </c>
      <c r="AE70">
        <f>""</f>
        <v/>
      </c>
      <c r="AG70">
        <f>""</f>
        <v/>
      </c>
    </row>
    <row r="71">
      <c r="A71" s="40" t="n"/>
      <c r="B71" s="20" t="n"/>
      <c r="C71" s="20" t="n"/>
      <c r="D71" s="20" t="n"/>
      <c r="E71" s="20" t="n"/>
      <c r="F71" s="21" t="n"/>
      <c r="G71" s="20" t="n"/>
      <c r="H71" s="20" t="n"/>
      <c r="I71" s="20" t="n"/>
      <c r="J71" s="20" t="n"/>
      <c r="K71" s="20" t="n"/>
      <c r="L71" s="20" t="n"/>
      <c r="M71" s="41" t="n"/>
      <c r="N71" s="21" t="n"/>
      <c r="O71" s="43">
        <f>IF(OR($F71="",$M71=""),"",IFERROR($F71*$M71,""))</f>
        <v/>
      </c>
      <c r="P71" s="43">
        <f>IF(OR($N71="",$K71=""),"",IFERROR($N71*VLOOKUP($K71,Assumptions!$A$5:$E$7,4,FALSE),""))</f>
        <v/>
      </c>
      <c r="Q71" s="43">
        <f>IF(OR($O71="",$P71=""),"",IFERROR($O71+$P71,""))</f>
        <v/>
      </c>
      <c r="R71" s="43">
        <f>IF(OR($O71="",$P71="",$K71=""),"",IFERROR($O71*(1+VLOOKUP($K71,Assumptions!$A$5:$E$7,2,FALSE))+$P71*(1+VLOOKUP($K71,Assumptions!$A$5:$E$7,5,FALSE)),""))</f>
        <v/>
      </c>
      <c r="S71" s="43">
        <f>IF(OR($Q71="",$K71=""),"",IFERROR($Q71/(1-VLOOKUP($K71,Assumptions!$A$5:$E$7,3,FALSE)),""))</f>
        <v/>
      </c>
      <c r="T71" s="43">
        <f>IF(OR($L71="",$R71="",$S71=""),"",IF($L71="Markup",$R71,IF($L71="Gross Margin",$S71,"")))</f>
        <v/>
      </c>
      <c r="U71" s="43">
        <f>IF(OR($T71="",$Q71=""),"",IFERROR($T71-$Q71,""))</f>
        <v/>
      </c>
      <c r="V71" s="27">
        <f>IF(OR($U71="",$T71=""),"",IFERROR($U71/$T71,""))</f>
        <v/>
      </c>
      <c r="W71" s="27">
        <f>IF(OR($U71="",$Q71=""),"",IFERROR($U71/$Q71,""))</f>
        <v/>
      </c>
      <c r="X71" s="28">
        <f>IF(COUNTA($A71:$N71)=0,"",IF(OR($A71="",$B71="",$C71="",$D71="",$E71="",$F71="",$G71="",$H71="",$I71="",$J71="",$K71="",$L71="",$M71="",$N71=""),"Check inputs",IF(OR($F71&lt;=0,$M71&lt;$AG$8,$N71&lt;0),"Check cost inputs",IF($T71="","Check pricing",IF($V71&lt;$AG$10,"Margin check","")))))</f>
        <v/>
      </c>
      <c r="Z71">
        <f>""</f>
        <v/>
      </c>
      <c r="AA71">
        <f>""</f>
        <v/>
      </c>
      <c r="AB71">
        <f>""</f>
        <v/>
      </c>
      <c r="AC71">
        <f>""</f>
        <v/>
      </c>
      <c r="AE71">
        <f>""</f>
        <v/>
      </c>
      <c r="AG71">
        <f>""</f>
        <v/>
      </c>
    </row>
    <row r="72">
      <c r="A72" s="40" t="n"/>
      <c r="B72" s="20" t="n"/>
      <c r="C72" s="20" t="n"/>
      <c r="D72" s="20" t="n"/>
      <c r="E72" s="20" t="n"/>
      <c r="F72" s="21" t="n"/>
      <c r="G72" s="20" t="n"/>
      <c r="H72" s="20" t="n"/>
      <c r="I72" s="20" t="n"/>
      <c r="J72" s="20" t="n"/>
      <c r="K72" s="20" t="n"/>
      <c r="L72" s="20" t="n"/>
      <c r="M72" s="41" t="n"/>
      <c r="N72" s="21" t="n"/>
      <c r="O72" s="42">
        <f>IF(OR($F72="",$M72=""),"",IFERROR($F72*$M72,""))</f>
        <v/>
      </c>
      <c r="P72" s="42">
        <f>IF(OR($N72="",$K72=""),"",IFERROR($N72*VLOOKUP($K72,Assumptions!$A$5:$E$7,4,FALSE),""))</f>
        <v/>
      </c>
      <c r="Q72" s="42">
        <f>IF(OR($O72="",$P72=""),"",IFERROR($O72+$P72,""))</f>
        <v/>
      </c>
      <c r="R72" s="42">
        <f>IF(OR($O72="",$P72="",$K72=""),"",IFERROR($O72*(1+VLOOKUP($K72,Assumptions!$A$5:$E$7,2,FALSE))+$P72*(1+VLOOKUP($K72,Assumptions!$A$5:$E$7,5,FALSE)),""))</f>
        <v/>
      </c>
      <c r="S72" s="42">
        <f>IF(OR($Q72="",$K72=""),"",IFERROR($Q72/(1-VLOOKUP($K72,Assumptions!$A$5:$E$7,3,FALSE)),""))</f>
        <v/>
      </c>
      <c r="T72" s="42">
        <f>IF(OR($L72="",$R72="",$S72=""),"",IF($L72="Markup",$R72,IF($L72="Gross Margin",$S72,"")))</f>
        <v/>
      </c>
      <c r="U72" s="42">
        <f>IF(OR($T72="",$Q72=""),"",IFERROR($T72-$Q72,""))</f>
        <v/>
      </c>
      <c r="V72" s="24">
        <f>IF(OR($U72="",$T72=""),"",IFERROR($U72/$T72,""))</f>
        <v/>
      </c>
      <c r="W72" s="24">
        <f>IF(OR($U72="",$Q72=""),"",IFERROR($U72/$Q72,""))</f>
        <v/>
      </c>
      <c r="X72" s="25">
        <f>IF(COUNTA($A72:$N72)=0,"",IF(OR($A72="",$B72="",$C72="",$D72="",$E72="",$F72="",$G72="",$H72="",$I72="",$J72="",$K72="",$L72="",$M72="",$N72=""),"Check inputs",IF(OR($F72&lt;=0,$M72&lt;$AG$8,$N72&lt;0),"Check cost inputs",IF($T72="","Check pricing",IF($V72&lt;$AG$10,"Margin check","")))))</f>
        <v/>
      </c>
      <c r="Z72">
        <f>""</f>
        <v/>
      </c>
      <c r="AA72">
        <f>""</f>
        <v/>
      </c>
      <c r="AB72">
        <f>""</f>
        <v/>
      </c>
      <c r="AC72">
        <f>""</f>
        <v/>
      </c>
      <c r="AE72">
        <f>""</f>
        <v/>
      </c>
      <c r="AG72">
        <f>""</f>
        <v/>
      </c>
    </row>
    <row r="73">
      <c r="A73" s="40" t="n"/>
      <c r="B73" s="20" t="n"/>
      <c r="C73" s="20" t="n"/>
      <c r="D73" s="20" t="n"/>
      <c r="E73" s="20" t="n"/>
      <c r="F73" s="21" t="n"/>
      <c r="G73" s="20" t="n"/>
      <c r="H73" s="20" t="n"/>
      <c r="I73" s="20" t="n"/>
      <c r="J73" s="20" t="n"/>
      <c r="K73" s="20" t="n"/>
      <c r="L73" s="20" t="n"/>
      <c r="M73" s="41" t="n"/>
      <c r="N73" s="21" t="n"/>
      <c r="O73" s="43">
        <f>IF(OR($F73="",$M73=""),"",IFERROR($F73*$M73,""))</f>
        <v/>
      </c>
      <c r="P73" s="43">
        <f>IF(OR($N73="",$K73=""),"",IFERROR($N73*VLOOKUP($K73,Assumptions!$A$5:$E$7,4,FALSE),""))</f>
        <v/>
      </c>
      <c r="Q73" s="43">
        <f>IF(OR($O73="",$P73=""),"",IFERROR($O73+$P73,""))</f>
        <v/>
      </c>
      <c r="R73" s="43">
        <f>IF(OR($O73="",$P73="",$K73=""),"",IFERROR($O73*(1+VLOOKUP($K73,Assumptions!$A$5:$E$7,2,FALSE))+$P73*(1+VLOOKUP($K73,Assumptions!$A$5:$E$7,5,FALSE)),""))</f>
        <v/>
      </c>
      <c r="S73" s="43">
        <f>IF(OR($Q73="",$K73=""),"",IFERROR($Q73/(1-VLOOKUP($K73,Assumptions!$A$5:$E$7,3,FALSE)),""))</f>
        <v/>
      </c>
      <c r="T73" s="43">
        <f>IF(OR($L73="",$R73="",$S73=""),"",IF($L73="Markup",$R73,IF($L73="Gross Margin",$S73,"")))</f>
        <v/>
      </c>
      <c r="U73" s="43">
        <f>IF(OR($T73="",$Q73=""),"",IFERROR($T73-$Q73,""))</f>
        <v/>
      </c>
      <c r="V73" s="27">
        <f>IF(OR($U73="",$T73=""),"",IFERROR($U73/$T73,""))</f>
        <v/>
      </c>
      <c r="W73" s="27">
        <f>IF(OR($U73="",$Q73=""),"",IFERROR($U73/$Q73,""))</f>
        <v/>
      </c>
      <c r="X73" s="28">
        <f>IF(COUNTA($A73:$N73)=0,"",IF(OR($A73="",$B73="",$C73="",$D73="",$E73="",$F73="",$G73="",$H73="",$I73="",$J73="",$K73="",$L73="",$M73="",$N73=""),"Check inputs",IF(OR($F73&lt;=0,$M73&lt;$AG$8,$N73&lt;0),"Check cost inputs",IF($T73="","Check pricing",IF($V73&lt;$AG$10,"Margin check","")))))</f>
        <v/>
      </c>
      <c r="Z73">
        <f>""</f>
        <v/>
      </c>
      <c r="AA73">
        <f>""</f>
        <v/>
      </c>
      <c r="AB73">
        <f>""</f>
        <v/>
      </c>
      <c r="AC73">
        <f>""</f>
        <v/>
      </c>
      <c r="AE73">
        <f>""</f>
        <v/>
      </c>
      <c r="AG73">
        <f>""</f>
        <v/>
      </c>
    </row>
    <row r="74">
      <c r="A74" s="40" t="n"/>
      <c r="B74" s="20" t="n"/>
      <c r="C74" s="20" t="n"/>
      <c r="D74" s="20" t="n"/>
      <c r="E74" s="20" t="n"/>
      <c r="F74" s="21" t="n"/>
      <c r="G74" s="20" t="n"/>
      <c r="H74" s="20" t="n"/>
      <c r="I74" s="20" t="n"/>
      <c r="J74" s="20" t="n"/>
      <c r="K74" s="20" t="n"/>
      <c r="L74" s="20" t="n"/>
      <c r="M74" s="41" t="n"/>
      <c r="N74" s="21" t="n"/>
      <c r="O74" s="42">
        <f>IF(OR($F74="",$M74=""),"",IFERROR($F74*$M74,""))</f>
        <v/>
      </c>
      <c r="P74" s="42">
        <f>IF(OR($N74="",$K74=""),"",IFERROR($N74*VLOOKUP($K74,Assumptions!$A$5:$E$7,4,FALSE),""))</f>
        <v/>
      </c>
      <c r="Q74" s="42">
        <f>IF(OR($O74="",$P74=""),"",IFERROR($O74+$P74,""))</f>
        <v/>
      </c>
      <c r="R74" s="42">
        <f>IF(OR($O74="",$P74="",$K74=""),"",IFERROR($O74*(1+VLOOKUP($K74,Assumptions!$A$5:$E$7,2,FALSE))+$P74*(1+VLOOKUP($K74,Assumptions!$A$5:$E$7,5,FALSE)),""))</f>
        <v/>
      </c>
      <c r="S74" s="42">
        <f>IF(OR($Q74="",$K74=""),"",IFERROR($Q74/(1-VLOOKUP($K74,Assumptions!$A$5:$E$7,3,FALSE)),""))</f>
        <v/>
      </c>
      <c r="T74" s="42">
        <f>IF(OR($L74="",$R74="",$S74=""),"",IF($L74="Markup",$R74,IF($L74="Gross Margin",$S74,"")))</f>
        <v/>
      </c>
      <c r="U74" s="42">
        <f>IF(OR($T74="",$Q74=""),"",IFERROR($T74-$Q74,""))</f>
        <v/>
      </c>
      <c r="V74" s="24">
        <f>IF(OR($U74="",$T74=""),"",IFERROR($U74/$T74,""))</f>
        <v/>
      </c>
      <c r="W74" s="24">
        <f>IF(OR($U74="",$Q74=""),"",IFERROR($U74/$Q74,""))</f>
        <v/>
      </c>
      <c r="X74" s="25">
        <f>IF(COUNTA($A74:$N74)=0,"",IF(OR($A74="",$B74="",$C74="",$D74="",$E74="",$F74="",$G74="",$H74="",$I74="",$J74="",$K74="",$L74="",$M74="",$N74=""),"Check inputs",IF(OR($F74&lt;=0,$M74&lt;$AG$8,$N74&lt;0),"Check cost inputs",IF($T74="","Check pricing",IF($V74&lt;$AG$10,"Margin check","")))))</f>
        <v/>
      </c>
      <c r="Z74">
        <f>""</f>
        <v/>
      </c>
      <c r="AA74">
        <f>""</f>
        <v/>
      </c>
      <c r="AB74">
        <f>""</f>
        <v/>
      </c>
      <c r="AC74">
        <f>""</f>
        <v/>
      </c>
      <c r="AE74">
        <f>""</f>
        <v/>
      </c>
      <c r="AG74">
        <f>""</f>
        <v/>
      </c>
    </row>
    <row r="75">
      <c r="A75" s="40" t="n"/>
      <c r="B75" s="20" t="n"/>
      <c r="C75" s="20" t="n"/>
      <c r="D75" s="20" t="n"/>
      <c r="E75" s="20" t="n"/>
      <c r="F75" s="21" t="n"/>
      <c r="G75" s="20" t="n"/>
      <c r="H75" s="20" t="n"/>
      <c r="I75" s="20" t="n"/>
      <c r="J75" s="20" t="n"/>
      <c r="K75" s="20" t="n"/>
      <c r="L75" s="20" t="n"/>
      <c r="M75" s="41" t="n"/>
      <c r="N75" s="21" t="n"/>
      <c r="O75" s="43">
        <f>IF(OR($F75="",$M75=""),"",IFERROR($F75*$M75,""))</f>
        <v/>
      </c>
      <c r="P75" s="43">
        <f>IF(OR($N75="",$K75=""),"",IFERROR($N75*VLOOKUP($K75,Assumptions!$A$5:$E$7,4,FALSE),""))</f>
        <v/>
      </c>
      <c r="Q75" s="43">
        <f>IF(OR($O75="",$P75=""),"",IFERROR($O75+$P75,""))</f>
        <v/>
      </c>
      <c r="R75" s="43">
        <f>IF(OR($O75="",$P75="",$K75=""),"",IFERROR($O75*(1+VLOOKUP($K75,Assumptions!$A$5:$E$7,2,FALSE))+$P75*(1+VLOOKUP($K75,Assumptions!$A$5:$E$7,5,FALSE)),""))</f>
        <v/>
      </c>
      <c r="S75" s="43">
        <f>IF(OR($Q75="",$K75=""),"",IFERROR($Q75/(1-VLOOKUP($K75,Assumptions!$A$5:$E$7,3,FALSE)),""))</f>
        <v/>
      </c>
      <c r="T75" s="43">
        <f>IF(OR($L75="",$R75="",$S75=""),"",IF($L75="Markup",$R75,IF($L75="Gross Margin",$S75,"")))</f>
        <v/>
      </c>
      <c r="U75" s="43">
        <f>IF(OR($T75="",$Q75=""),"",IFERROR($T75-$Q75,""))</f>
        <v/>
      </c>
      <c r="V75" s="27">
        <f>IF(OR($U75="",$T75=""),"",IFERROR($U75/$T75,""))</f>
        <v/>
      </c>
      <c r="W75" s="27">
        <f>IF(OR($U75="",$Q75=""),"",IFERROR($U75/$Q75,""))</f>
        <v/>
      </c>
      <c r="X75" s="28">
        <f>IF(COUNTA($A75:$N75)=0,"",IF(OR($A75="",$B75="",$C75="",$D75="",$E75="",$F75="",$G75="",$H75="",$I75="",$J75="",$K75="",$L75="",$M75="",$N75=""),"Check inputs",IF(OR($F75&lt;=0,$M75&lt;$AG$8,$N75&lt;0),"Check cost inputs",IF($T75="","Check pricing",IF($V75&lt;$AG$10,"Margin check","")))))</f>
        <v/>
      </c>
      <c r="Z75">
        <f>""</f>
        <v/>
      </c>
      <c r="AA75">
        <f>""</f>
        <v/>
      </c>
      <c r="AB75">
        <f>""</f>
        <v/>
      </c>
      <c r="AC75">
        <f>""</f>
        <v/>
      </c>
      <c r="AE75">
        <f>""</f>
        <v/>
      </c>
      <c r="AG75">
        <f>""</f>
        <v/>
      </c>
    </row>
    <row r="76">
      <c r="A76" s="40" t="n"/>
      <c r="B76" s="20" t="n"/>
      <c r="C76" s="20" t="n"/>
      <c r="D76" s="20" t="n"/>
      <c r="E76" s="20" t="n"/>
      <c r="F76" s="21" t="n"/>
      <c r="G76" s="20" t="n"/>
      <c r="H76" s="20" t="n"/>
      <c r="I76" s="20" t="n"/>
      <c r="J76" s="20" t="n"/>
      <c r="K76" s="20" t="n"/>
      <c r="L76" s="20" t="n"/>
      <c r="M76" s="41" t="n"/>
      <c r="N76" s="21" t="n"/>
      <c r="O76" s="42">
        <f>IF(OR($F76="",$M76=""),"",IFERROR($F76*$M76,""))</f>
        <v/>
      </c>
      <c r="P76" s="42">
        <f>IF(OR($N76="",$K76=""),"",IFERROR($N76*VLOOKUP($K76,Assumptions!$A$5:$E$7,4,FALSE),""))</f>
        <v/>
      </c>
      <c r="Q76" s="42">
        <f>IF(OR($O76="",$P76=""),"",IFERROR($O76+$P76,""))</f>
        <v/>
      </c>
      <c r="R76" s="42">
        <f>IF(OR($O76="",$P76="",$K76=""),"",IFERROR($O76*(1+VLOOKUP($K76,Assumptions!$A$5:$E$7,2,FALSE))+$P76*(1+VLOOKUP($K76,Assumptions!$A$5:$E$7,5,FALSE)),""))</f>
        <v/>
      </c>
      <c r="S76" s="42">
        <f>IF(OR($Q76="",$K76=""),"",IFERROR($Q76/(1-VLOOKUP($K76,Assumptions!$A$5:$E$7,3,FALSE)),""))</f>
        <v/>
      </c>
      <c r="T76" s="42">
        <f>IF(OR($L76="",$R76="",$S76=""),"",IF($L76="Markup",$R76,IF($L76="Gross Margin",$S76,"")))</f>
        <v/>
      </c>
      <c r="U76" s="42">
        <f>IF(OR($T76="",$Q76=""),"",IFERROR($T76-$Q76,""))</f>
        <v/>
      </c>
      <c r="V76" s="24">
        <f>IF(OR($U76="",$T76=""),"",IFERROR($U76/$T76,""))</f>
        <v/>
      </c>
      <c r="W76" s="24">
        <f>IF(OR($U76="",$Q76=""),"",IFERROR($U76/$Q76,""))</f>
        <v/>
      </c>
      <c r="X76" s="25">
        <f>IF(COUNTA($A76:$N76)=0,"",IF(OR($A76="",$B76="",$C76="",$D76="",$E76="",$F76="",$G76="",$H76="",$I76="",$J76="",$K76="",$L76="",$M76="",$N76=""),"Check inputs",IF(OR($F76&lt;=0,$M76&lt;$AG$8,$N76&lt;0),"Check cost inputs",IF($T76="","Check pricing",IF($V76&lt;$AG$10,"Margin check","")))))</f>
        <v/>
      </c>
      <c r="Z76">
        <f>""</f>
        <v/>
      </c>
      <c r="AA76">
        <f>""</f>
        <v/>
      </c>
      <c r="AB76">
        <f>""</f>
        <v/>
      </c>
      <c r="AC76">
        <f>""</f>
        <v/>
      </c>
      <c r="AE76">
        <f>""</f>
        <v/>
      </c>
      <c r="AG76">
        <f>""</f>
        <v/>
      </c>
    </row>
    <row r="77">
      <c r="A77" s="40" t="n"/>
      <c r="B77" s="20" t="n"/>
      <c r="C77" s="20" t="n"/>
      <c r="D77" s="20" t="n"/>
      <c r="E77" s="20" t="n"/>
      <c r="F77" s="21" t="n"/>
      <c r="G77" s="20" t="n"/>
      <c r="H77" s="20" t="n"/>
      <c r="I77" s="20" t="n"/>
      <c r="J77" s="20" t="n"/>
      <c r="K77" s="20" t="n"/>
      <c r="L77" s="20" t="n"/>
      <c r="M77" s="41" t="n"/>
      <c r="N77" s="21" t="n"/>
      <c r="O77" s="43">
        <f>IF(OR($F77="",$M77=""),"",IFERROR($F77*$M77,""))</f>
        <v/>
      </c>
      <c r="P77" s="43">
        <f>IF(OR($N77="",$K77=""),"",IFERROR($N77*VLOOKUP($K77,Assumptions!$A$5:$E$7,4,FALSE),""))</f>
        <v/>
      </c>
      <c r="Q77" s="43">
        <f>IF(OR($O77="",$P77=""),"",IFERROR($O77+$P77,""))</f>
        <v/>
      </c>
      <c r="R77" s="43">
        <f>IF(OR($O77="",$P77="",$K77=""),"",IFERROR($O77*(1+VLOOKUP($K77,Assumptions!$A$5:$E$7,2,FALSE))+$P77*(1+VLOOKUP($K77,Assumptions!$A$5:$E$7,5,FALSE)),""))</f>
        <v/>
      </c>
      <c r="S77" s="43">
        <f>IF(OR($Q77="",$K77=""),"",IFERROR($Q77/(1-VLOOKUP($K77,Assumptions!$A$5:$E$7,3,FALSE)),""))</f>
        <v/>
      </c>
      <c r="T77" s="43">
        <f>IF(OR($L77="",$R77="",$S77=""),"",IF($L77="Markup",$R77,IF($L77="Gross Margin",$S77,"")))</f>
        <v/>
      </c>
      <c r="U77" s="43">
        <f>IF(OR($T77="",$Q77=""),"",IFERROR($T77-$Q77,""))</f>
        <v/>
      </c>
      <c r="V77" s="27">
        <f>IF(OR($U77="",$T77=""),"",IFERROR($U77/$T77,""))</f>
        <v/>
      </c>
      <c r="W77" s="27">
        <f>IF(OR($U77="",$Q77=""),"",IFERROR($U77/$Q77,""))</f>
        <v/>
      </c>
      <c r="X77" s="28">
        <f>IF(COUNTA($A77:$N77)=0,"",IF(OR($A77="",$B77="",$C77="",$D77="",$E77="",$F77="",$G77="",$H77="",$I77="",$J77="",$K77="",$L77="",$M77="",$N77=""),"Check inputs",IF(OR($F77&lt;=0,$M77&lt;$AG$8,$N77&lt;0),"Check cost inputs",IF($T77="","Check pricing",IF($V77&lt;$AG$10,"Margin check","")))))</f>
        <v/>
      </c>
      <c r="Z77">
        <f>""</f>
        <v/>
      </c>
      <c r="AA77">
        <f>""</f>
        <v/>
      </c>
      <c r="AB77">
        <f>""</f>
        <v/>
      </c>
      <c r="AC77">
        <f>""</f>
        <v/>
      </c>
      <c r="AE77">
        <f>""</f>
        <v/>
      </c>
      <c r="AG77">
        <f>""</f>
        <v/>
      </c>
    </row>
    <row r="78">
      <c r="A78" s="40" t="n"/>
      <c r="B78" s="20" t="n"/>
      <c r="C78" s="20" t="n"/>
      <c r="D78" s="20" t="n"/>
      <c r="E78" s="20" t="n"/>
      <c r="F78" s="21" t="n"/>
      <c r="G78" s="20" t="n"/>
      <c r="H78" s="20" t="n"/>
      <c r="I78" s="20" t="n"/>
      <c r="J78" s="20" t="n"/>
      <c r="K78" s="20" t="n"/>
      <c r="L78" s="20" t="n"/>
      <c r="M78" s="41" t="n"/>
      <c r="N78" s="21" t="n"/>
      <c r="O78" s="42">
        <f>IF(OR($F78="",$M78=""),"",IFERROR($F78*$M78,""))</f>
        <v/>
      </c>
      <c r="P78" s="42">
        <f>IF(OR($N78="",$K78=""),"",IFERROR($N78*VLOOKUP($K78,Assumptions!$A$5:$E$7,4,FALSE),""))</f>
        <v/>
      </c>
      <c r="Q78" s="42">
        <f>IF(OR($O78="",$P78=""),"",IFERROR($O78+$P78,""))</f>
        <v/>
      </c>
      <c r="R78" s="42">
        <f>IF(OR($O78="",$P78="",$K78=""),"",IFERROR($O78*(1+VLOOKUP($K78,Assumptions!$A$5:$E$7,2,FALSE))+$P78*(1+VLOOKUP($K78,Assumptions!$A$5:$E$7,5,FALSE)),""))</f>
        <v/>
      </c>
      <c r="S78" s="42">
        <f>IF(OR($Q78="",$K78=""),"",IFERROR($Q78/(1-VLOOKUP($K78,Assumptions!$A$5:$E$7,3,FALSE)),""))</f>
        <v/>
      </c>
      <c r="T78" s="42">
        <f>IF(OR($L78="",$R78="",$S78=""),"",IF($L78="Markup",$R78,IF($L78="Gross Margin",$S78,"")))</f>
        <v/>
      </c>
      <c r="U78" s="42">
        <f>IF(OR($T78="",$Q78=""),"",IFERROR($T78-$Q78,""))</f>
        <v/>
      </c>
      <c r="V78" s="24">
        <f>IF(OR($U78="",$T78=""),"",IFERROR($U78/$T78,""))</f>
        <v/>
      </c>
      <c r="W78" s="24">
        <f>IF(OR($U78="",$Q78=""),"",IFERROR($U78/$Q78,""))</f>
        <v/>
      </c>
      <c r="X78" s="25">
        <f>IF(COUNTA($A78:$N78)=0,"",IF(OR($A78="",$B78="",$C78="",$D78="",$E78="",$F78="",$G78="",$H78="",$I78="",$J78="",$K78="",$L78="",$M78="",$N78=""),"Check inputs",IF(OR($F78&lt;=0,$M78&lt;$AG$8,$N78&lt;0),"Check cost inputs",IF($T78="","Check pricing",IF($V78&lt;$AG$10,"Margin check","")))))</f>
        <v/>
      </c>
      <c r="Z78">
        <f>""</f>
        <v/>
      </c>
      <c r="AA78">
        <f>""</f>
        <v/>
      </c>
      <c r="AB78">
        <f>""</f>
        <v/>
      </c>
      <c r="AC78">
        <f>""</f>
        <v/>
      </c>
      <c r="AE78">
        <f>""</f>
        <v/>
      </c>
      <c r="AG78">
        <f>""</f>
        <v/>
      </c>
    </row>
    <row r="79">
      <c r="A79" s="40" t="n"/>
      <c r="B79" s="20" t="n"/>
      <c r="C79" s="20" t="n"/>
      <c r="D79" s="20" t="n"/>
      <c r="E79" s="20" t="n"/>
      <c r="F79" s="21" t="n"/>
      <c r="G79" s="20" t="n"/>
      <c r="H79" s="20" t="n"/>
      <c r="I79" s="20" t="n"/>
      <c r="J79" s="20" t="n"/>
      <c r="K79" s="20" t="n"/>
      <c r="L79" s="20" t="n"/>
      <c r="M79" s="41" t="n"/>
      <c r="N79" s="21" t="n"/>
      <c r="O79" s="43">
        <f>IF(OR($F79="",$M79=""),"",IFERROR($F79*$M79,""))</f>
        <v/>
      </c>
      <c r="P79" s="43">
        <f>IF(OR($N79="",$K79=""),"",IFERROR($N79*VLOOKUP($K79,Assumptions!$A$5:$E$7,4,FALSE),""))</f>
        <v/>
      </c>
      <c r="Q79" s="43">
        <f>IF(OR($O79="",$P79=""),"",IFERROR($O79+$P79,""))</f>
        <v/>
      </c>
      <c r="R79" s="43">
        <f>IF(OR($O79="",$P79="",$K79=""),"",IFERROR($O79*(1+VLOOKUP($K79,Assumptions!$A$5:$E$7,2,FALSE))+$P79*(1+VLOOKUP($K79,Assumptions!$A$5:$E$7,5,FALSE)),""))</f>
        <v/>
      </c>
      <c r="S79" s="43">
        <f>IF(OR($Q79="",$K79=""),"",IFERROR($Q79/(1-VLOOKUP($K79,Assumptions!$A$5:$E$7,3,FALSE)),""))</f>
        <v/>
      </c>
      <c r="T79" s="43">
        <f>IF(OR($L79="",$R79="",$S79=""),"",IF($L79="Markup",$R79,IF($L79="Gross Margin",$S79,"")))</f>
        <v/>
      </c>
      <c r="U79" s="43">
        <f>IF(OR($T79="",$Q79=""),"",IFERROR($T79-$Q79,""))</f>
        <v/>
      </c>
      <c r="V79" s="27">
        <f>IF(OR($U79="",$T79=""),"",IFERROR($U79/$T79,""))</f>
        <v/>
      </c>
      <c r="W79" s="27">
        <f>IF(OR($U79="",$Q79=""),"",IFERROR($U79/$Q79,""))</f>
        <v/>
      </c>
      <c r="X79" s="28">
        <f>IF(COUNTA($A79:$N79)=0,"",IF(OR($A79="",$B79="",$C79="",$D79="",$E79="",$F79="",$G79="",$H79="",$I79="",$J79="",$K79="",$L79="",$M79="",$N79=""),"Check inputs",IF(OR($F79&lt;=0,$M79&lt;$AG$8,$N79&lt;0),"Check cost inputs",IF($T79="","Check pricing",IF($V79&lt;$AG$10,"Margin check","")))))</f>
        <v/>
      </c>
      <c r="Z79">
        <f>""</f>
        <v/>
      </c>
      <c r="AA79">
        <f>""</f>
        <v/>
      </c>
      <c r="AB79">
        <f>""</f>
        <v/>
      </c>
      <c r="AC79">
        <f>""</f>
        <v/>
      </c>
      <c r="AE79">
        <f>""</f>
        <v/>
      </c>
      <c r="AG79">
        <f>""</f>
        <v/>
      </c>
    </row>
    <row r="80">
      <c r="A80" s="40" t="n"/>
      <c r="B80" s="20" t="n"/>
      <c r="C80" s="20" t="n"/>
      <c r="D80" s="20" t="n"/>
      <c r="E80" s="20" t="n"/>
      <c r="F80" s="21" t="n"/>
      <c r="G80" s="20" t="n"/>
      <c r="H80" s="20" t="n"/>
      <c r="I80" s="20" t="n"/>
      <c r="J80" s="20" t="n"/>
      <c r="K80" s="20" t="n"/>
      <c r="L80" s="20" t="n"/>
      <c r="M80" s="41" t="n"/>
      <c r="N80" s="21" t="n"/>
      <c r="O80" s="42">
        <f>IF(OR($F80="",$M80=""),"",IFERROR($F80*$M80,""))</f>
        <v/>
      </c>
      <c r="P80" s="42">
        <f>IF(OR($N80="",$K80=""),"",IFERROR($N80*VLOOKUP($K80,Assumptions!$A$5:$E$7,4,FALSE),""))</f>
        <v/>
      </c>
      <c r="Q80" s="42">
        <f>IF(OR($O80="",$P80=""),"",IFERROR($O80+$P80,""))</f>
        <v/>
      </c>
      <c r="R80" s="42">
        <f>IF(OR($O80="",$P80="",$K80=""),"",IFERROR($O80*(1+VLOOKUP($K80,Assumptions!$A$5:$E$7,2,FALSE))+$P80*(1+VLOOKUP($K80,Assumptions!$A$5:$E$7,5,FALSE)),""))</f>
        <v/>
      </c>
      <c r="S80" s="42">
        <f>IF(OR($Q80="",$K80=""),"",IFERROR($Q80/(1-VLOOKUP($K80,Assumptions!$A$5:$E$7,3,FALSE)),""))</f>
        <v/>
      </c>
      <c r="T80" s="42">
        <f>IF(OR($L80="",$R80="",$S80=""),"",IF($L80="Markup",$R80,IF($L80="Gross Margin",$S80,"")))</f>
        <v/>
      </c>
      <c r="U80" s="42">
        <f>IF(OR($T80="",$Q80=""),"",IFERROR($T80-$Q80,""))</f>
        <v/>
      </c>
      <c r="V80" s="24">
        <f>IF(OR($U80="",$T80=""),"",IFERROR($U80/$T80,""))</f>
        <v/>
      </c>
      <c r="W80" s="24">
        <f>IF(OR($U80="",$Q80=""),"",IFERROR($U80/$Q80,""))</f>
        <v/>
      </c>
      <c r="X80" s="25">
        <f>IF(COUNTA($A80:$N80)=0,"",IF(OR($A80="",$B80="",$C80="",$D80="",$E80="",$F80="",$G80="",$H80="",$I80="",$J80="",$K80="",$L80="",$M80="",$N80=""),"Check inputs",IF(OR($F80&lt;=0,$M80&lt;$AG$8,$N80&lt;0),"Check cost inputs",IF($T80="","Check pricing",IF($V80&lt;$AG$10,"Margin check","")))))</f>
        <v/>
      </c>
      <c r="Z80">
        <f>""</f>
        <v/>
      </c>
      <c r="AA80">
        <f>""</f>
        <v/>
      </c>
      <c r="AB80">
        <f>""</f>
        <v/>
      </c>
      <c r="AC80">
        <f>""</f>
        <v/>
      </c>
      <c r="AE80">
        <f>""</f>
        <v/>
      </c>
      <c r="AG80">
        <f>""</f>
        <v/>
      </c>
    </row>
    <row r="81">
      <c r="A81" s="40" t="n"/>
      <c r="B81" s="20" t="n"/>
      <c r="C81" s="20" t="n"/>
      <c r="D81" s="20" t="n"/>
      <c r="E81" s="20" t="n"/>
      <c r="F81" s="21" t="n"/>
      <c r="G81" s="20" t="n"/>
      <c r="H81" s="20" t="n"/>
      <c r="I81" s="20" t="n"/>
      <c r="J81" s="20" t="n"/>
      <c r="K81" s="20" t="n"/>
      <c r="L81" s="20" t="n"/>
      <c r="M81" s="41" t="n"/>
      <c r="N81" s="21" t="n"/>
      <c r="O81" s="43">
        <f>IF(OR($F81="",$M81=""),"",IFERROR($F81*$M81,""))</f>
        <v/>
      </c>
      <c r="P81" s="43">
        <f>IF(OR($N81="",$K81=""),"",IFERROR($N81*VLOOKUP($K81,Assumptions!$A$5:$E$7,4,FALSE),""))</f>
        <v/>
      </c>
      <c r="Q81" s="43">
        <f>IF(OR($O81="",$P81=""),"",IFERROR($O81+$P81,""))</f>
        <v/>
      </c>
      <c r="R81" s="43">
        <f>IF(OR($O81="",$P81="",$K81=""),"",IFERROR($O81*(1+VLOOKUP($K81,Assumptions!$A$5:$E$7,2,FALSE))+$P81*(1+VLOOKUP($K81,Assumptions!$A$5:$E$7,5,FALSE)),""))</f>
        <v/>
      </c>
      <c r="S81" s="43">
        <f>IF(OR($Q81="",$K81=""),"",IFERROR($Q81/(1-VLOOKUP($K81,Assumptions!$A$5:$E$7,3,FALSE)),""))</f>
        <v/>
      </c>
      <c r="T81" s="43">
        <f>IF(OR($L81="",$R81="",$S81=""),"",IF($L81="Markup",$R81,IF($L81="Gross Margin",$S81,"")))</f>
        <v/>
      </c>
      <c r="U81" s="43">
        <f>IF(OR($T81="",$Q81=""),"",IFERROR($T81-$Q81,""))</f>
        <v/>
      </c>
      <c r="V81" s="27">
        <f>IF(OR($U81="",$T81=""),"",IFERROR($U81/$T81,""))</f>
        <v/>
      </c>
      <c r="W81" s="27">
        <f>IF(OR($U81="",$Q81=""),"",IFERROR($U81/$Q81,""))</f>
        <v/>
      </c>
      <c r="X81" s="28">
        <f>IF(COUNTA($A81:$N81)=0,"",IF(OR($A81="",$B81="",$C81="",$D81="",$E81="",$F81="",$G81="",$H81="",$I81="",$J81="",$K81="",$L81="",$M81="",$N81=""),"Check inputs",IF(OR($F81&lt;=0,$M81&lt;$AG$8,$N81&lt;0),"Check cost inputs",IF($T81="","Check pricing",IF($V81&lt;$AG$10,"Margin check","")))))</f>
        <v/>
      </c>
      <c r="Z81">
        <f>""</f>
        <v/>
      </c>
      <c r="AA81">
        <f>""</f>
        <v/>
      </c>
      <c r="AB81">
        <f>""</f>
        <v/>
      </c>
      <c r="AC81">
        <f>""</f>
        <v/>
      </c>
      <c r="AE81">
        <f>""</f>
        <v/>
      </c>
      <c r="AG81">
        <f>""</f>
        <v/>
      </c>
    </row>
    <row r="82">
      <c r="A82" s="40" t="n"/>
      <c r="B82" s="20" t="n"/>
      <c r="C82" s="20" t="n"/>
      <c r="D82" s="20" t="n"/>
      <c r="E82" s="20" t="n"/>
      <c r="F82" s="21" t="n"/>
      <c r="G82" s="20" t="n"/>
      <c r="H82" s="20" t="n"/>
      <c r="I82" s="20" t="n"/>
      <c r="J82" s="20" t="n"/>
      <c r="K82" s="20" t="n"/>
      <c r="L82" s="20" t="n"/>
      <c r="M82" s="41" t="n"/>
      <c r="N82" s="21" t="n"/>
      <c r="O82" s="42">
        <f>IF(OR($F82="",$M82=""),"",IFERROR($F82*$M82,""))</f>
        <v/>
      </c>
      <c r="P82" s="42">
        <f>IF(OR($N82="",$K82=""),"",IFERROR($N82*VLOOKUP($K82,Assumptions!$A$5:$E$7,4,FALSE),""))</f>
        <v/>
      </c>
      <c r="Q82" s="42">
        <f>IF(OR($O82="",$P82=""),"",IFERROR($O82+$P82,""))</f>
        <v/>
      </c>
      <c r="R82" s="42">
        <f>IF(OR($O82="",$P82="",$K82=""),"",IFERROR($O82*(1+VLOOKUP($K82,Assumptions!$A$5:$E$7,2,FALSE))+$P82*(1+VLOOKUP($K82,Assumptions!$A$5:$E$7,5,FALSE)),""))</f>
        <v/>
      </c>
      <c r="S82" s="42">
        <f>IF(OR($Q82="",$K82=""),"",IFERROR($Q82/(1-VLOOKUP($K82,Assumptions!$A$5:$E$7,3,FALSE)),""))</f>
        <v/>
      </c>
      <c r="T82" s="42">
        <f>IF(OR($L82="",$R82="",$S82=""),"",IF($L82="Markup",$R82,IF($L82="Gross Margin",$S82,"")))</f>
        <v/>
      </c>
      <c r="U82" s="42">
        <f>IF(OR($T82="",$Q82=""),"",IFERROR($T82-$Q82,""))</f>
        <v/>
      </c>
      <c r="V82" s="24">
        <f>IF(OR($U82="",$T82=""),"",IFERROR($U82/$T82,""))</f>
        <v/>
      </c>
      <c r="W82" s="24">
        <f>IF(OR($U82="",$Q82=""),"",IFERROR($U82/$Q82,""))</f>
        <v/>
      </c>
      <c r="X82" s="25">
        <f>IF(COUNTA($A82:$N82)=0,"",IF(OR($A82="",$B82="",$C82="",$D82="",$E82="",$F82="",$G82="",$H82="",$I82="",$J82="",$K82="",$L82="",$M82="",$N82=""),"Check inputs",IF(OR($F82&lt;=0,$M82&lt;$AG$8,$N82&lt;0),"Check cost inputs",IF($T82="","Check pricing",IF($V82&lt;$AG$10,"Margin check","")))))</f>
        <v/>
      </c>
      <c r="Z82">
        <f>""</f>
        <v/>
      </c>
      <c r="AA82">
        <f>""</f>
        <v/>
      </c>
      <c r="AB82">
        <f>""</f>
        <v/>
      </c>
      <c r="AC82">
        <f>""</f>
        <v/>
      </c>
      <c r="AE82">
        <f>""</f>
        <v/>
      </c>
      <c r="AG82">
        <f>""</f>
        <v/>
      </c>
    </row>
    <row r="83">
      <c r="A83" s="40" t="n"/>
      <c r="B83" s="20" t="n"/>
      <c r="C83" s="20" t="n"/>
      <c r="D83" s="20" t="n"/>
      <c r="E83" s="20" t="n"/>
      <c r="F83" s="21" t="n"/>
      <c r="G83" s="20" t="n"/>
      <c r="H83" s="20" t="n"/>
      <c r="I83" s="20" t="n"/>
      <c r="J83" s="20" t="n"/>
      <c r="K83" s="20" t="n"/>
      <c r="L83" s="20" t="n"/>
      <c r="M83" s="41" t="n"/>
      <c r="N83" s="21" t="n"/>
      <c r="O83" s="43">
        <f>IF(OR($F83="",$M83=""),"",IFERROR($F83*$M83,""))</f>
        <v/>
      </c>
      <c r="P83" s="43">
        <f>IF(OR($N83="",$K83=""),"",IFERROR($N83*VLOOKUP($K83,Assumptions!$A$5:$E$7,4,FALSE),""))</f>
        <v/>
      </c>
      <c r="Q83" s="43">
        <f>IF(OR($O83="",$P83=""),"",IFERROR($O83+$P83,""))</f>
        <v/>
      </c>
      <c r="R83" s="43">
        <f>IF(OR($O83="",$P83="",$K83=""),"",IFERROR($O83*(1+VLOOKUP($K83,Assumptions!$A$5:$E$7,2,FALSE))+$P83*(1+VLOOKUP($K83,Assumptions!$A$5:$E$7,5,FALSE)),""))</f>
        <v/>
      </c>
      <c r="S83" s="43">
        <f>IF(OR($Q83="",$K83=""),"",IFERROR($Q83/(1-VLOOKUP($K83,Assumptions!$A$5:$E$7,3,FALSE)),""))</f>
        <v/>
      </c>
      <c r="T83" s="43">
        <f>IF(OR($L83="",$R83="",$S83=""),"",IF($L83="Markup",$R83,IF($L83="Gross Margin",$S83,"")))</f>
        <v/>
      </c>
      <c r="U83" s="43">
        <f>IF(OR($T83="",$Q83=""),"",IFERROR($T83-$Q83,""))</f>
        <v/>
      </c>
      <c r="V83" s="27">
        <f>IF(OR($U83="",$T83=""),"",IFERROR($U83/$T83,""))</f>
        <v/>
      </c>
      <c r="W83" s="27">
        <f>IF(OR($U83="",$Q83=""),"",IFERROR($U83/$Q83,""))</f>
        <v/>
      </c>
      <c r="X83" s="28">
        <f>IF(COUNTA($A83:$N83)=0,"",IF(OR($A83="",$B83="",$C83="",$D83="",$E83="",$F83="",$G83="",$H83="",$I83="",$J83="",$K83="",$L83="",$M83="",$N83=""),"Check inputs",IF(OR($F83&lt;=0,$M83&lt;$AG$8,$N83&lt;0),"Check cost inputs",IF($T83="","Check pricing",IF($V83&lt;$AG$10,"Margin check","")))))</f>
        <v/>
      </c>
      <c r="Z83">
        <f>""</f>
        <v/>
      </c>
      <c r="AA83">
        <f>""</f>
        <v/>
      </c>
      <c r="AB83">
        <f>""</f>
        <v/>
      </c>
      <c r="AC83">
        <f>""</f>
        <v/>
      </c>
      <c r="AE83">
        <f>""</f>
        <v/>
      </c>
      <c r="AG83">
        <f>""</f>
        <v/>
      </c>
    </row>
    <row r="84">
      <c r="A84" s="40" t="n"/>
      <c r="B84" s="20" t="n"/>
      <c r="C84" s="20" t="n"/>
      <c r="D84" s="20" t="n"/>
      <c r="E84" s="20" t="n"/>
      <c r="F84" s="21" t="n"/>
      <c r="G84" s="20" t="n"/>
      <c r="H84" s="20" t="n"/>
      <c r="I84" s="20" t="n"/>
      <c r="J84" s="20" t="n"/>
      <c r="K84" s="20" t="n"/>
      <c r="L84" s="20" t="n"/>
      <c r="M84" s="41" t="n"/>
      <c r="N84" s="21" t="n"/>
      <c r="O84" s="42">
        <f>IF(OR($F84="",$M84=""),"",IFERROR($F84*$M84,""))</f>
        <v/>
      </c>
      <c r="P84" s="42">
        <f>IF(OR($N84="",$K84=""),"",IFERROR($N84*VLOOKUP($K84,Assumptions!$A$5:$E$7,4,FALSE),""))</f>
        <v/>
      </c>
      <c r="Q84" s="42">
        <f>IF(OR($O84="",$P84=""),"",IFERROR($O84+$P84,""))</f>
        <v/>
      </c>
      <c r="R84" s="42">
        <f>IF(OR($O84="",$P84="",$K84=""),"",IFERROR($O84*(1+VLOOKUP($K84,Assumptions!$A$5:$E$7,2,FALSE))+$P84*(1+VLOOKUP($K84,Assumptions!$A$5:$E$7,5,FALSE)),""))</f>
        <v/>
      </c>
      <c r="S84" s="42">
        <f>IF(OR($Q84="",$K84=""),"",IFERROR($Q84/(1-VLOOKUP($K84,Assumptions!$A$5:$E$7,3,FALSE)),""))</f>
        <v/>
      </c>
      <c r="T84" s="42">
        <f>IF(OR($L84="",$R84="",$S84=""),"",IF($L84="Markup",$R84,IF($L84="Gross Margin",$S84,"")))</f>
        <v/>
      </c>
      <c r="U84" s="42">
        <f>IF(OR($T84="",$Q84=""),"",IFERROR($T84-$Q84,""))</f>
        <v/>
      </c>
      <c r="V84" s="24">
        <f>IF(OR($U84="",$T84=""),"",IFERROR($U84/$T84,""))</f>
        <v/>
      </c>
      <c r="W84" s="24">
        <f>IF(OR($U84="",$Q84=""),"",IFERROR($U84/$Q84,""))</f>
        <v/>
      </c>
      <c r="X84" s="25">
        <f>IF(COUNTA($A84:$N84)=0,"",IF(OR($A84="",$B84="",$C84="",$D84="",$E84="",$F84="",$G84="",$H84="",$I84="",$J84="",$K84="",$L84="",$M84="",$N84=""),"Check inputs",IF(OR($F84&lt;=0,$M84&lt;$AG$8,$N84&lt;0),"Check cost inputs",IF($T84="","Check pricing",IF($V84&lt;$AG$10,"Margin check","")))))</f>
        <v/>
      </c>
      <c r="Z84">
        <f>""</f>
        <v/>
      </c>
      <c r="AA84">
        <f>""</f>
        <v/>
      </c>
      <c r="AB84">
        <f>""</f>
        <v/>
      </c>
      <c r="AC84">
        <f>""</f>
        <v/>
      </c>
      <c r="AE84">
        <f>""</f>
        <v/>
      </c>
      <c r="AG84">
        <f>""</f>
        <v/>
      </c>
    </row>
    <row r="85">
      <c r="A85" s="40" t="n"/>
      <c r="B85" s="20" t="n"/>
      <c r="C85" s="20" t="n"/>
      <c r="D85" s="20" t="n"/>
      <c r="E85" s="20" t="n"/>
      <c r="F85" s="21" t="n"/>
      <c r="G85" s="20" t="n"/>
      <c r="H85" s="20" t="n"/>
      <c r="I85" s="20" t="n"/>
      <c r="J85" s="20" t="n"/>
      <c r="K85" s="20" t="n"/>
      <c r="L85" s="20" t="n"/>
      <c r="M85" s="41" t="n"/>
      <c r="N85" s="21" t="n"/>
      <c r="O85" s="43">
        <f>IF(OR($F85="",$M85=""),"",IFERROR($F85*$M85,""))</f>
        <v/>
      </c>
      <c r="P85" s="43">
        <f>IF(OR($N85="",$K85=""),"",IFERROR($N85*VLOOKUP($K85,Assumptions!$A$5:$E$7,4,FALSE),""))</f>
        <v/>
      </c>
      <c r="Q85" s="43">
        <f>IF(OR($O85="",$P85=""),"",IFERROR($O85+$P85,""))</f>
        <v/>
      </c>
      <c r="R85" s="43">
        <f>IF(OR($O85="",$P85="",$K85=""),"",IFERROR($O85*(1+VLOOKUP($K85,Assumptions!$A$5:$E$7,2,FALSE))+$P85*(1+VLOOKUP($K85,Assumptions!$A$5:$E$7,5,FALSE)),""))</f>
        <v/>
      </c>
      <c r="S85" s="43">
        <f>IF(OR($Q85="",$K85=""),"",IFERROR($Q85/(1-VLOOKUP($K85,Assumptions!$A$5:$E$7,3,FALSE)),""))</f>
        <v/>
      </c>
      <c r="T85" s="43">
        <f>IF(OR($L85="",$R85="",$S85=""),"",IF($L85="Markup",$R85,IF($L85="Gross Margin",$S85,"")))</f>
        <v/>
      </c>
      <c r="U85" s="43">
        <f>IF(OR($T85="",$Q85=""),"",IFERROR($T85-$Q85,""))</f>
        <v/>
      </c>
      <c r="V85" s="27">
        <f>IF(OR($U85="",$T85=""),"",IFERROR($U85/$T85,""))</f>
        <v/>
      </c>
      <c r="W85" s="27">
        <f>IF(OR($U85="",$Q85=""),"",IFERROR($U85/$Q85,""))</f>
        <v/>
      </c>
      <c r="X85" s="28">
        <f>IF(COUNTA($A85:$N85)=0,"",IF(OR($A85="",$B85="",$C85="",$D85="",$E85="",$F85="",$G85="",$H85="",$I85="",$J85="",$K85="",$L85="",$M85="",$N85=""),"Check inputs",IF(OR($F85&lt;=0,$M85&lt;$AG$8,$N85&lt;0),"Check cost inputs",IF($T85="","Check pricing",IF($V85&lt;$AG$10,"Margin check","")))))</f>
        <v/>
      </c>
      <c r="Z85">
        <f>""</f>
        <v/>
      </c>
      <c r="AA85">
        <f>""</f>
        <v/>
      </c>
      <c r="AB85">
        <f>""</f>
        <v/>
      </c>
      <c r="AC85">
        <f>""</f>
        <v/>
      </c>
      <c r="AE85">
        <f>""</f>
        <v/>
      </c>
      <c r="AG85">
        <f>""</f>
        <v/>
      </c>
    </row>
    <row r="86">
      <c r="A86" s="40" t="n"/>
      <c r="B86" s="20" t="n"/>
      <c r="C86" s="20" t="n"/>
      <c r="D86" s="20" t="n"/>
      <c r="E86" s="20" t="n"/>
      <c r="F86" s="21" t="n"/>
      <c r="G86" s="20" t="n"/>
      <c r="H86" s="20" t="n"/>
      <c r="I86" s="20" t="n"/>
      <c r="J86" s="20" t="n"/>
      <c r="K86" s="20" t="n"/>
      <c r="L86" s="20" t="n"/>
      <c r="M86" s="41" t="n"/>
      <c r="N86" s="21" t="n"/>
      <c r="O86" s="42">
        <f>IF(OR($F86="",$M86=""),"",IFERROR($F86*$M86,""))</f>
        <v/>
      </c>
      <c r="P86" s="42">
        <f>IF(OR($N86="",$K86=""),"",IFERROR($N86*VLOOKUP($K86,Assumptions!$A$5:$E$7,4,FALSE),""))</f>
        <v/>
      </c>
      <c r="Q86" s="42">
        <f>IF(OR($O86="",$P86=""),"",IFERROR($O86+$P86,""))</f>
        <v/>
      </c>
      <c r="R86" s="42">
        <f>IF(OR($O86="",$P86="",$K86=""),"",IFERROR($O86*(1+VLOOKUP($K86,Assumptions!$A$5:$E$7,2,FALSE))+$P86*(1+VLOOKUP($K86,Assumptions!$A$5:$E$7,5,FALSE)),""))</f>
        <v/>
      </c>
      <c r="S86" s="42">
        <f>IF(OR($Q86="",$K86=""),"",IFERROR($Q86/(1-VLOOKUP($K86,Assumptions!$A$5:$E$7,3,FALSE)),""))</f>
        <v/>
      </c>
      <c r="T86" s="42">
        <f>IF(OR($L86="",$R86="",$S86=""),"",IF($L86="Markup",$R86,IF($L86="Gross Margin",$S86,"")))</f>
        <v/>
      </c>
      <c r="U86" s="42">
        <f>IF(OR($T86="",$Q86=""),"",IFERROR($T86-$Q86,""))</f>
        <v/>
      </c>
      <c r="V86" s="24">
        <f>IF(OR($U86="",$T86=""),"",IFERROR($U86/$T86,""))</f>
        <v/>
      </c>
      <c r="W86" s="24">
        <f>IF(OR($U86="",$Q86=""),"",IFERROR($U86/$Q86,""))</f>
        <v/>
      </c>
      <c r="X86" s="25">
        <f>IF(COUNTA($A86:$N86)=0,"",IF(OR($A86="",$B86="",$C86="",$D86="",$E86="",$F86="",$G86="",$H86="",$I86="",$J86="",$K86="",$L86="",$M86="",$N86=""),"Check inputs",IF(OR($F86&lt;=0,$M86&lt;$AG$8,$N86&lt;0),"Check cost inputs",IF($T86="","Check pricing",IF($V86&lt;$AG$10,"Margin check","")))))</f>
        <v/>
      </c>
      <c r="Z86">
        <f>""</f>
        <v/>
      </c>
      <c r="AA86">
        <f>""</f>
        <v/>
      </c>
      <c r="AB86">
        <f>""</f>
        <v/>
      </c>
      <c r="AC86">
        <f>""</f>
        <v/>
      </c>
      <c r="AE86">
        <f>""</f>
        <v/>
      </c>
      <c r="AG86">
        <f>""</f>
        <v/>
      </c>
    </row>
    <row r="87">
      <c r="A87" s="40" t="n"/>
      <c r="B87" s="20" t="n"/>
      <c r="C87" s="20" t="n"/>
      <c r="D87" s="20" t="n"/>
      <c r="E87" s="20" t="n"/>
      <c r="F87" s="21" t="n"/>
      <c r="G87" s="20" t="n"/>
      <c r="H87" s="20" t="n"/>
      <c r="I87" s="20" t="n"/>
      <c r="J87" s="20" t="n"/>
      <c r="K87" s="20" t="n"/>
      <c r="L87" s="20" t="n"/>
      <c r="M87" s="41" t="n"/>
      <c r="N87" s="21" t="n"/>
      <c r="O87" s="43">
        <f>IF(OR($F87="",$M87=""),"",IFERROR($F87*$M87,""))</f>
        <v/>
      </c>
      <c r="P87" s="43">
        <f>IF(OR($N87="",$K87=""),"",IFERROR($N87*VLOOKUP($K87,Assumptions!$A$5:$E$7,4,FALSE),""))</f>
        <v/>
      </c>
      <c r="Q87" s="43">
        <f>IF(OR($O87="",$P87=""),"",IFERROR($O87+$P87,""))</f>
        <v/>
      </c>
      <c r="R87" s="43">
        <f>IF(OR($O87="",$P87="",$K87=""),"",IFERROR($O87*(1+VLOOKUP($K87,Assumptions!$A$5:$E$7,2,FALSE))+$P87*(1+VLOOKUP($K87,Assumptions!$A$5:$E$7,5,FALSE)),""))</f>
        <v/>
      </c>
      <c r="S87" s="43">
        <f>IF(OR($Q87="",$K87=""),"",IFERROR($Q87/(1-VLOOKUP($K87,Assumptions!$A$5:$E$7,3,FALSE)),""))</f>
        <v/>
      </c>
      <c r="T87" s="43">
        <f>IF(OR($L87="",$R87="",$S87=""),"",IF($L87="Markup",$R87,IF($L87="Gross Margin",$S87,"")))</f>
        <v/>
      </c>
      <c r="U87" s="43">
        <f>IF(OR($T87="",$Q87=""),"",IFERROR($T87-$Q87,""))</f>
        <v/>
      </c>
      <c r="V87" s="27">
        <f>IF(OR($U87="",$T87=""),"",IFERROR($U87/$T87,""))</f>
        <v/>
      </c>
      <c r="W87" s="27">
        <f>IF(OR($U87="",$Q87=""),"",IFERROR($U87/$Q87,""))</f>
        <v/>
      </c>
      <c r="X87" s="28">
        <f>IF(COUNTA($A87:$N87)=0,"",IF(OR($A87="",$B87="",$C87="",$D87="",$E87="",$F87="",$G87="",$H87="",$I87="",$J87="",$K87="",$L87="",$M87="",$N87=""),"Check inputs",IF(OR($F87&lt;=0,$M87&lt;$AG$8,$N87&lt;0),"Check cost inputs",IF($T87="","Check pricing",IF($V87&lt;$AG$10,"Margin check","")))))</f>
        <v/>
      </c>
      <c r="Z87">
        <f>""</f>
        <v/>
      </c>
      <c r="AA87">
        <f>""</f>
        <v/>
      </c>
      <c r="AB87">
        <f>""</f>
        <v/>
      </c>
      <c r="AC87">
        <f>""</f>
        <v/>
      </c>
      <c r="AE87">
        <f>""</f>
        <v/>
      </c>
      <c r="AG87">
        <f>""</f>
        <v/>
      </c>
    </row>
    <row r="88">
      <c r="A88" s="40" t="n"/>
      <c r="B88" s="20" t="n"/>
      <c r="C88" s="20" t="n"/>
      <c r="D88" s="20" t="n"/>
      <c r="E88" s="20" t="n"/>
      <c r="F88" s="21" t="n"/>
      <c r="G88" s="20" t="n"/>
      <c r="H88" s="20" t="n"/>
      <c r="I88" s="20" t="n"/>
      <c r="J88" s="20" t="n"/>
      <c r="K88" s="20" t="n"/>
      <c r="L88" s="20" t="n"/>
      <c r="M88" s="41" t="n"/>
      <c r="N88" s="21" t="n"/>
      <c r="O88" s="42">
        <f>IF(OR($F88="",$M88=""),"",IFERROR($F88*$M88,""))</f>
        <v/>
      </c>
      <c r="P88" s="42">
        <f>IF(OR($N88="",$K88=""),"",IFERROR($N88*VLOOKUP($K88,Assumptions!$A$5:$E$7,4,FALSE),""))</f>
        <v/>
      </c>
      <c r="Q88" s="42">
        <f>IF(OR($O88="",$P88=""),"",IFERROR($O88+$P88,""))</f>
        <v/>
      </c>
      <c r="R88" s="42">
        <f>IF(OR($O88="",$P88="",$K88=""),"",IFERROR($O88*(1+VLOOKUP($K88,Assumptions!$A$5:$E$7,2,FALSE))+$P88*(1+VLOOKUP($K88,Assumptions!$A$5:$E$7,5,FALSE)),""))</f>
        <v/>
      </c>
      <c r="S88" s="42">
        <f>IF(OR($Q88="",$K88=""),"",IFERROR($Q88/(1-VLOOKUP($K88,Assumptions!$A$5:$E$7,3,FALSE)),""))</f>
        <v/>
      </c>
      <c r="T88" s="42">
        <f>IF(OR($L88="",$R88="",$S88=""),"",IF($L88="Markup",$R88,IF($L88="Gross Margin",$S88,"")))</f>
        <v/>
      </c>
      <c r="U88" s="42">
        <f>IF(OR($T88="",$Q88=""),"",IFERROR($T88-$Q88,""))</f>
        <v/>
      </c>
      <c r="V88" s="24">
        <f>IF(OR($U88="",$T88=""),"",IFERROR($U88/$T88,""))</f>
        <v/>
      </c>
      <c r="W88" s="24">
        <f>IF(OR($U88="",$Q88=""),"",IFERROR($U88/$Q88,""))</f>
        <v/>
      </c>
      <c r="X88" s="25">
        <f>IF(COUNTA($A88:$N88)=0,"",IF(OR($A88="",$B88="",$C88="",$D88="",$E88="",$F88="",$G88="",$H88="",$I88="",$J88="",$K88="",$L88="",$M88="",$N88=""),"Check inputs",IF(OR($F88&lt;=0,$M88&lt;$AG$8,$N88&lt;0),"Check cost inputs",IF($T88="","Check pricing",IF($V88&lt;$AG$10,"Margin check","")))))</f>
        <v/>
      </c>
      <c r="Z88">
        <f>""</f>
        <v/>
      </c>
      <c r="AA88">
        <f>""</f>
        <v/>
      </c>
      <c r="AB88">
        <f>""</f>
        <v/>
      </c>
      <c r="AC88">
        <f>""</f>
        <v/>
      </c>
      <c r="AE88">
        <f>""</f>
        <v/>
      </c>
      <c r="AG88">
        <f>""</f>
        <v/>
      </c>
    </row>
    <row r="89">
      <c r="A89" s="40" t="n"/>
      <c r="B89" s="20" t="n"/>
      <c r="C89" s="20" t="n"/>
      <c r="D89" s="20" t="n"/>
      <c r="E89" s="20" t="n"/>
      <c r="F89" s="21" t="n"/>
      <c r="G89" s="20" t="n"/>
      <c r="H89" s="20" t="n"/>
      <c r="I89" s="20" t="n"/>
      <c r="J89" s="20" t="n"/>
      <c r="K89" s="20" t="n"/>
      <c r="L89" s="20" t="n"/>
      <c r="M89" s="41" t="n"/>
      <c r="N89" s="21" t="n"/>
      <c r="O89" s="43">
        <f>IF(OR($F89="",$M89=""),"",IFERROR($F89*$M89,""))</f>
        <v/>
      </c>
      <c r="P89" s="43">
        <f>IF(OR($N89="",$K89=""),"",IFERROR($N89*VLOOKUP($K89,Assumptions!$A$5:$E$7,4,FALSE),""))</f>
        <v/>
      </c>
      <c r="Q89" s="43">
        <f>IF(OR($O89="",$P89=""),"",IFERROR($O89+$P89,""))</f>
        <v/>
      </c>
      <c r="R89" s="43">
        <f>IF(OR($O89="",$P89="",$K89=""),"",IFERROR($O89*(1+VLOOKUP($K89,Assumptions!$A$5:$E$7,2,FALSE))+$P89*(1+VLOOKUP($K89,Assumptions!$A$5:$E$7,5,FALSE)),""))</f>
        <v/>
      </c>
      <c r="S89" s="43">
        <f>IF(OR($Q89="",$K89=""),"",IFERROR($Q89/(1-VLOOKUP($K89,Assumptions!$A$5:$E$7,3,FALSE)),""))</f>
        <v/>
      </c>
      <c r="T89" s="43">
        <f>IF(OR($L89="",$R89="",$S89=""),"",IF($L89="Markup",$R89,IF($L89="Gross Margin",$S89,"")))</f>
        <v/>
      </c>
      <c r="U89" s="43">
        <f>IF(OR($T89="",$Q89=""),"",IFERROR($T89-$Q89,""))</f>
        <v/>
      </c>
      <c r="V89" s="27">
        <f>IF(OR($U89="",$T89=""),"",IFERROR($U89/$T89,""))</f>
        <v/>
      </c>
      <c r="W89" s="27">
        <f>IF(OR($U89="",$Q89=""),"",IFERROR($U89/$Q89,""))</f>
        <v/>
      </c>
      <c r="X89" s="28">
        <f>IF(COUNTA($A89:$N89)=0,"",IF(OR($A89="",$B89="",$C89="",$D89="",$E89="",$F89="",$G89="",$H89="",$I89="",$J89="",$K89="",$L89="",$M89="",$N89=""),"Check inputs",IF(OR($F89&lt;=0,$M89&lt;$AG$8,$N89&lt;0),"Check cost inputs",IF($T89="","Check pricing",IF($V89&lt;$AG$10,"Margin check","")))))</f>
        <v/>
      </c>
      <c r="Z89">
        <f>""</f>
        <v/>
      </c>
      <c r="AA89">
        <f>""</f>
        <v/>
      </c>
      <c r="AB89">
        <f>""</f>
        <v/>
      </c>
      <c r="AC89">
        <f>""</f>
        <v/>
      </c>
      <c r="AE89">
        <f>""</f>
        <v/>
      </c>
      <c r="AG89">
        <f>""</f>
        <v/>
      </c>
    </row>
    <row r="90">
      <c r="A90" s="40" t="n"/>
      <c r="B90" s="20" t="n"/>
      <c r="C90" s="20" t="n"/>
      <c r="D90" s="20" t="n"/>
      <c r="E90" s="20" t="n"/>
      <c r="F90" s="21" t="n"/>
      <c r="G90" s="20" t="n"/>
      <c r="H90" s="20" t="n"/>
      <c r="I90" s="20" t="n"/>
      <c r="J90" s="20" t="n"/>
      <c r="K90" s="20" t="n"/>
      <c r="L90" s="20" t="n"/>
      <c r="M90" s="41" t="n"/>
      <c r="N90" s="21" t="n"/>
      <c r="O90" s="42">
        <f>IF(OR($F90="",$M90=""),"",IFERROR($F90*$M90,""))</f>
        <v/>
      </c>
      <c r="P90" s="42">
        <f>IF(OR($N90="",$K90=""),"",IFERROR($N90*VLOOKUP($K90,Assumptions!$A$5:$E$7,4,FALSE),""))</f>
        <v/>
      </c>
      <c r="Q90" s="42">
        <f>IF(OR($O90="",$P90=""),"",IFERROR($O90+$P90,""))</f>
        <v/>
      </c>
      <c r="R90" s="42">
        <f>IF(OR($O90="",$P90="",$K90=""),"",IFERROR($O90*(1+VLOOKUP($K90,Assumptions!$A$5:$E$7,2,FALSE))+$P90*(1+VLOOKUP($K90,Assumptions!$A$5:$E$7,5,FALSE)),""))</f>
        <v/>
      </c>
      <c r="S90" s="42">
        <f>IF(OR($Q90="",$K90=""),"",IFERROR($Q90/(1-VLOOKUP($K90,Assumptions!$A$5:$E$7,3,FALSE)),""))</f>
        <v/>
      </c>
      <c r="T90" s="42">
        <f>IF(OR($L90="",$R90="",$S90=""),"",IF($L90="Markup",$R90,IF($L90="Gross Margin",$S90,"")))</f>
        <v/>
      </c>
      <c r="U90" s="42">
        <f>IF(OR($T90="",$Q90=""),"",IFERROR($T90-$Q90,""))</f>
        <v/>
      </c>
      <c r="V90" s="24">
        <f>IF(OR($U90="",$T90=""),"",IFERROR($U90/$T90,""))</f>
        <v/>
      </c>
      <c r="W90" s="24">
        <f>IF(OR($U90="",$Q90=""),"",IFERROR($U90/$Q90,""))</f>
        <v/>
      </c>
      <c r="X90" s="25">
        <f>IF(COUNTA($A90:$N90)=0,"",IF(OR($A90="",$B90="",$C90="",$D90="",$E90="",$F90="",$G90="",$H90="",$I90="",$J90="",$K90="",$L90="",$M90="",$N90=""),"Check inputs",IF(OR($F90&lt;=0,$M90&lt;$AG$8,$N90&lt;0),"Check cost inputs",IF($T90="","Check pricing",IF($V90&lt;$AG$10,"Margin check","")))))</f>
        <v/>
      </c>
      <c r="Z90">
        <f>""</f>
        <v/>
      </c>
      <c r="AA90">
        <f>""</f>
        <v/>
      </c>
      <c r="AB90">
        <f>""</f>
        <v/>
      </c>
      <c r="AC90">
        <f>""</f>
        <v/>
      </c>
      <c r="AE90">
        <f>""</f>
        <v/>
      </c>
      <c r="AG90">
        <f>""</f>
        <v/>
      </c>
    </row>
    <row r="91">
      <c r="A91" s="40" t="n"/>
      <c r="B91" s="20" t="n"/>
      <c r="C91" s="20" t="n"/>
      <c r="D91" s="20" t="n"/>
      <c r="E91" s="20" t="n"/>
      <c r="F91" s="21" t="n"/>
      <c r="G91" s="20" t="n"/>
      <c r="H91" s="20" t="n"/>
      <c r="I91" s="20" t="n"/>
      <c r="J91" s="20" t="n"/>
      <c r="K91" s="20" t="n"/>
      <c r="L91" s="20" t="n"/>
      <c r="M91" s="41" t="n"/>
      <c r="N91" s="21" t="n"/>
      <c r="O91" s="43">
        <f>IF(OR($F91="",$M91=""),"",IFERROR($F91*$M91,""))</f>
        <v/>
      </c>
      <c r="P91" s="43">
        <f>IF(OR($N91="",$K91=""),"",IFERROR($N91*VLOOKUP($K91,Assumptions!$A$5:$E$7,4,FALSE),""))</f>
        <v/>
      </c>
      <c r="Q91" s="43">
        <f>IF(OR($O91="",$P91=""),"",IFERROR($O91+$P91,""))</f>
        <v/>
      </c>
      <c r="R91" s="43">
        <f>IF(OR($O91="",$P91="",$K91=""),"",IFERROR($O91*(1+VLOOKUP($K91,Assumptions!$A$5:$E$7,2,FALSE))+$P91*(1+VLOOKUP($K91,Assumptions!$A$5:$E$7,5,FALSE)),""))</f>
        <v/>
      </c>
      <c r="S91" s="43">
        <f>IF(OR($Q91="",$K91=""),"",IFERROR($Q91/(1-VLOOKUP($K91,Assumptions!$A$5:$E$7,3,FALSE)),""))</f>
        <v/>
      </c>
      <c r="T91" s="43">
        <f>IF(OR($L91="",$R91="",$S91=""),"",IF($L91="Markup",$R91,IF($L91="Gross Margin",$S91,"")))</f>
        <v/>
      </c>
      <c r="U91" s="43">
        <f>IF(OR($T91="",$Q91=""),"",IFERROR($T91-$Q91,""))</f>
        <v/>
      </c>
      <c r="V91" s="27">
        <f>IF(OR($U91="",$T91=""),"",IFERROR($U91/$T91,""))</f>
        <v/>
      </c>
      <c r="W91" s="27">
        <f>IF(OR($U91="",$Q91=""),"",IFERROR($U91/$Q91,""))</f>
        <v/>
      </c>
      <c r="X91" s="28">
        <f>IF(COUNTA($A91:$N91)=0,"",IF(OR($A91="",$B91="",$C91="",$D91="",$E91="",$F91="",$G91="",$H91="",$I91="",$J91="",$K91="",$L91="",$M91="",$N91=""),"Check inputs",IF(OR($F91&lt;=0,$M91&lt;$AG$8,$N91&lt;0),"Check cost inputs",IF($T91="","Check pricing",IF($V91&lt;$AG$10,"Margin check","")))))</f>
        <v/>
      </c>
      <c r="Z91">
        <f>""</f>
        <v/>
      </c>
      <c r="AA91">
        <f>""</f>
        <v/>
      </c>
      <c r="AB91">
        <f>""</f>
        <v/>
      </c>
      <c r="AC91">
        <f>""</f>
        <v/>
      </c>
      <c r="AE91">
        <f>""</f>
        <v/>
      </c>
      <c r="AG91">
        <f>""</f>
        <v/>
      </c>
    </row>
    <row r="92">
      <c r="A92" s="40" t="n"/>
      <c r="B92" s="20" t="n"/>
      <c r="C92" s="20" t="n"/>
      <c r="D92" s="20" t="n"/>
      <c r="E92" s="20" t="n"/>
      <c r="F92" s="21" t="n"/>
      <c r="G92" s="20" t="n"/>
      <c r="H92" s="20" t="n"/>
      <c r="I92" s="20" t="n"/>
      <c r="J92" s="20" t="n"/>
      <c r="K92" s="20" t="n"/>
      <c r="L92" s="20" t="n"/>
      <c r="M92" s="41" t="n"/>
      <c r="N92" s="21" t="n"/>
      <c r="O92" s="42">
        <f>IF(OR($F92="",$M92=""),"",IFERROR($F92*$M92,""))</f>
        <v/>
      </c>
      <c r="P92" s="42">
        <f>IF(OR($N92="",$K92=""),"",IFERROR($N92*VLOOKUP($K92,Assumptions!$A$5:$E$7,4,FALSE),""))</f>
        <v/>
      </c>
      <c r="Q92" s="42">
        <f>IF(OR($O92="",$P92=""),"",IFERROR($O92+$P92,""))</f>
        <v/>
      </c>
      <c r="R92" s="42">
        <f>IF(OR($O92="",$P92="",$K92=""),"",IFERROR($O92*(1+VLOOKUP($K92,Assumptions!$A$5:$E$7,2,FALSE))+$P92*(1+VLOOKUP($K92,Assumptions!$A$5:$E$7,5,FALSE)),""))</f>
        <v/>
      </c>
      <c r="S92" s="42">
        <f>IF(OR($Q92="",$K92=""),"",IFERROR($Q92/(1-VLOOKUP($K92,Assumptions!$A$5:$E$7,3,FALSE)),""))</f>
        <v/>
      </c>
      <c r="T92" s="42">
        <f>IF(OR($L92="",$R92="",$S92=""),"",IF($L92="Markup",$R92,IF($L92="Gross Margin",$S92,"")))</f>
        <v/>
      </c>
      <c r="U92" s="42">
        <f>IF(OR($T92="",$Q92=""),"",IFERROR($T92-$Q92,""))</f>
        <v/>
      </c>
      <c r="V92" s="24">
        <f>IF(OR($U92="",$T92=""),"",IFERROR($U92/$T92,""))</f>
        <v/>
      </c>
      <c r="W92" s="24">
        <f>IF(OR($U92="",$Q92=""),"",IFERROR($U92/$Q92,""))</f>
        <v/>
      </c>
      <c r="X92" s="25">
        <f>IF(COUNTA($A92:$N92)=0,"",IF(OR($A92="",$B92="",$C92="",$D92="",$E92="",$F92="",$G92="",$H92="",$I92="",$J92="",$K92="",$L92="",$M92="",$N92=""),"Check inputs",IF(OR($F92&lt;=0,$M92&lt;$AG$8,$N92&lt;0),"Check cost inputs",IF($T92="","Check pricing",IF($V92&lt;$AG$10,"Margin check","")))))</f>
        <v/>
      </c>
      <c r="Z92">
        <f>""</f>
        <v/>
      </c>
      <c r="AA92">
        <f>""</f>
        <v/>
      </c>
      <c r="AB92">
        <f>""</f>
        <v/>
      </c>
      <c r="AC92">
        <f>""</f>
        <v/>
      </c>
      <c r="AE92">
        <f>""</f>
        <v/>
      </c>
      <c r="AG92">
        <f>""</f>
        <v/>
      </c>
    </row>
    <row r="93">
      <c r="A93" s="40" t="n"/>
      <c r="B93" s="20" t="n"/>
      <c r="C93" s="20" t="n"/>
      <c r="D93" s="20" t="n"/>
      <c r="E93" s="20" t="n"/>
      <c r="F93" s="21" t="n"/>
      <c r="G93" s="20" t="n"/>
      <c r="H93" s="20" t="n"/>
      <c r="I93" s="20" t="n"/>
      <c r="J93" s="20" t="n"/>
      <c r="K93" s="20" t="n"/>
      <c r="L93" s="20" t="n"/>
      <c r="M93" s="41" t="n"/>
      <c r="N93" s="21" t="n"/>
      <c r="O93" s="43">
        <f>IF(OR($F93="",$M93=""),"",IFERROR($F93*$M93,""))</f>
        <v/>
      </c>
      <c r="P93" s="43">
        <f>IF(OR($N93="",$K93=""),"",IFERROR($N93*VLOOKUP($K93,Assumptions!$A$5:$E$7,4,FALSE),""))</f>
        <v/>
      </c>
      <c r="Q93" s="43">
        <f>IF(OR($O93="",$P93=""),"",IFERROR($O93+$P93,""))</f>
        <v/>
      </c>
      <c r="R93" s="43">
        <f>IF(OR($O93="",$P93="",$K93=""),"",IFERROR($O93*(1+VLOOKUP($K93,Assumptions!$A$5:$E$7,2,FALSE))+$P93*(1+VLOOKUP($K93,Assumptions!$A$5:$E$7,5,FALSE)),""))</f>
        <v/>
      </c>
      <c r="S93" s="43">
        <f>IF(OR($Q93="",$K93=""),"",IFERROR($Q93/(1-VLOOKUP($K93,Assumptions!$A$5:$E$7,3,FALSE)),""))</f>
        <v/>
      </c>
      <c r="T93" s="43">
        <f>IF(OR($L93="",$R93="",$S93=""),"",IF($L93="Markup",$R93,IF($L93="Gross Margin",$S93,"")))</f>
        <v/>
      </c>
      <c r="U93" s="43">
        <f>IF(OR($T93="",$Q93=""),"",IFERROR($T93-$Q93,""))</f>
        <v/>
      </c>
      <c r="V93" s="27">
        <f>IF(OR($U93="",$T93=""),"",IFERROR($U93/$T93,""))</f>
        <v/>
      </c>
      <c r="W93" s="27">
        <f>IF(OR($U93="",$Q93=""),"",IFERROR($U93/$Q93,""))</f>
        <v/>
      </c>
      <c r="X93" s="28">
        <f>IF(COUNTA($A93:$N93)=0,"",IF(OR($A93="",$B93="",$C93="",$D93="",$E93="",$F93="",$G93="",$H93="",$I93="",$J93="",$K93="",$L93="",$M93="",$N93=""),"Check inputs",IF(OR($F93&lt;=0,$M93&lt;$AG$8,$N93&lt;0),"Check cost inputs",IF($T93="","Check pricing",IF($V93&lt;$AG$10,"Margin check","")))))</f>
        <v/>
      </c>
      <c r="Z93">
        <f>""</f>
        <v/>
      </c>
      <c r="AA93">
        <f>""</f>
        <v/>
      </c>
      <c r="AB93">
        <f>""</f>
        <v/>
      </c>
      <c r="AC93">
        <f>""</f>
        <v/>
      </c>
      <c r="AE93">
        <f>""</f>
        <v/>
      </c>
      <c r="AG93">
        <f>""</f>
        <v/>
      </c>
    </row>
    <row r="94">
      <c r="A94" s="40" t="n"/>
      <c r="B94" s="20" t="n"/>
      <c r="C94" s="20" t="n"/>
      <c r="D94" s="20" t="n"/>
      <c r="E94" s="20" t="n"/>
      <c r="F94" s="21" t="n"/>
      <c r="G94" s="20" t="n"/>
      <c r="H94" s="20" t="n"/>
      <c r="I94" s="20" t="n"/>
      <c r="J94" s="20" t="n"/>
      <c r="K94" s="20" t="n"/>
      <c r="L94" s="20" t="n"/>
      <c r="M94" s="41" t="n"/>
      <c r="N94" s="21" t="n"/>
      <c r="O94" s="42">
        <f>IF(OR($F94="",$M94=""),"",IFERROR($F94*$M94,""))</f>
        <v/>
      </c>
      <c r="P94" s="42">
        <f>IF(OR($N94="",$K94=""),"",IFERROR($N94*VLOOKUP($K94,Assumptions!$A$5:$E$7,4,FALSE),""))</f>
        <v/>
      </c>
      <c r="Q94" s="42">
        <f>IF(OR($O94="",$P94=""),"",IFERROR($O94+$P94,""))</f>
        <v/>
      </c>
      <c r="R94" s="42">
        <f>IF(OR($O94="",$P94="",$K94=""),"",IFERROR($O94*(1+VLOOKUP($K94,Assumptions!$A$5:$E$7,2,FALSE))+$P94*(1+VLOOKUP($K94,Assumptions!$A$5:$E$7,5,FALSE)),""))</f>
        <v/>
      </c>
      <c r="S94" s="42">
        <f>IF(OR($Q94="",$K94=""),"",IFERROR($Q94/(1-VLOOKUP($K94,Assumptions!$A$5:$E$7,3,FALSE)),""))</f>
        <v/>
      </c>
      <c r="T94" s="42">
        <f>IF(OR($L94="",$R94="",$S94=""),"",IF($L94="Markup",$R94,IF($L94="Gross Margin",$S94,"")))</f>
        <v/>
      </c>
      <c r="U94" s="42">
        <f>IF(OR($T94="",$Q94=""),"",IFERROR($T94-$Q94,""))</f>
        <v/>
      </c>
      <c r="V94" s="24">
        <f>IF(OR($U94="",$T94=""),"",IFERROR($U94/$T94,""))</f>
        <v/>
      </c>
      <c r="W94" s="24">
        <f>IF(OR($U94="",$Q94=""),"",IFERROR($U94/$Q94,""))</f>
        <v/>
      </c>
      <c r="X94" s="25">
        <f>IF(COUNTA($A94:$N94)=0,"",IF(OR($A94="",$B94="",$C94="",$D94="",$E94="",$F94="",$G94="",$H94="",$I94="",$J94="",$K94="",$L94="",$M94="",$N94=""),"Check inputs",IF(OR($F94&lt;=0,$M94&lt;$AG$8,$N94&lt;0),"Check cost inputs",IF($T94="","Check pricing",IF($V94&lt;$AG$10,"Margin check","")))))</f>
        <v/>
      </c>
      <c r="Z94">
        <f>""</f>
        <v/>
      </c>
      <c r="AA94">
        <f>""</f>
        <v/>
      </c>
      <c r="AB94">
        <f>""</f>
        <v/>
      </c>
      <c r="AC94">
        <f>""</f>
        <v/>
      </c>
      <c r="AE94">
        <f>""</f>
        <v/>
      </c>
      <c r="AG94">
        <f>""</f>
        <v/>
      </c>
    </row>
    <row r="95">
      <c r="A95" s="40" t="n"/>
      <c r="B95" s="20" t="n"/>
      <c r="C95" s="20" t="n"/>
      <c r="D95" s="20" t="n"/>
      <c r="E95" s="20" t="n"/>
      <c r="F95" s="21" t="n"/>
      <c r="G95" s="20" t="n"/>
      <c r="H95" s="20" t="n"/>
      <c r="I95" s="20" t="n"/>
      <c r="J95" s="20" t="n"/>
      <c r="K95" s="20" t="n"/>
      <c r="L95" s="20" t="n"/>
      <c r="M95" s="41" t="n"/>
      <c r="N95" s="21" t="n"/>
      <c r="O95" s="43">
        <f>IF(OR($F95="",$M95=""),"",IFERROR($F95*$M95,""))</f>
        <v/>
      </c>
      <c r="P95" s="43">
        <f>IF(OR($N95="",$K95=""),"",IFERROR($N95*VLOOKUP($K95,Assumptions!$A$5:$E$7,4,FALSE),""))</f>
        <v/>
      </c>
      <c r="Q95" s="43">
        <f>IF(OR($O95="",$P95=""),"",IFERROR($O95+$P95,""))</f>
        <v/>
      </c>
      <c r="R95" s="43">
        <f>IF(OR($O95="",$P95="",$K95=""),"",IFERROR($O95*(1+VLOOKUP($K95,Assumptions!$A$5:$E$7,2,FALSE))+$P95*(1+VLOOKUP($K95,Assumptions!$A$5:$E$7,5,FALSE)),""))</f>
        <v/>
      </c>
      <c r="S95" s="43">
        <f>IF(OR($Q95="",$K95=""),"",IFERROR($Q95/(1-VLOOKUP($K95,Assumptions!$A$5:$E$7,3,FALSE)),""))</f>
        <v/>
      </c>
      <c r="T95" s="43">
        <f>IF(OR($L95="",$R95="",$S95=""),"",IF($L95="Markup",$R95,IF($L95="Gross Margin",$S95,"")))</f>
        <v/>
      </c>
      <c r="U95" s="43">
        <f>IF(OR($T95="",$Q95=""),"",IFERROR($T95-$Q95,""))</f>
        <v/>
      </c>
      <c r="V95" s="27">
        <f>IF(OR($U95="",$T95=""),"",IFERROR($U95/$T95,""))</f>
        <v/>
      </c>
      <c r="W95" s="27">
        <f>IF(OR($U95="",$Q95=""),"",IFERROR($U95/$Q95,""))</f>
        <v/>
      </c>
      <c r="X95" s="28">
        <f>IF(COUNTA($A95:$N95)=0,"",IF(OR($A95="",$B95="",$C95="",$D95="",$E95="",$F95="",$G95="",$H95="",$I95="",$J95="",$K95="",$L95="",$M95="",$N95=""),"Check inputs",IF(OR($F95&lt;=0,$M95&lt;$AG$8,$N95&lt;0),"Check cost inputs",IF($T95="","Check pricing",IF($V95&lt;$AG$10,"Margin check","")))))</f>
        <v/>
      </c>
      <c r="Z95">
        <f>""</f>
        <v/>
      </c>
      <c r="AA95">
        <f>""</f>
        <v/>
      </c>
      <c r="AB95">
        <f>""</f>
        <v/>
      </c>
      <c r="AC95">
        <f>""</f>
        <v/>
      </c>
      <c r="AE95">
        <f>""</f>
        <v/>
      </c>
      <c r="AG95">
        <f>""</f>
        <v/>
      </c>
    </row>
    <row r="96">
      <c r="A96" s="40" t="n"/>
      <c r="B96" s="20" t="n"/>
      <c r="C96" s="20" t="n"/>
      <c r="D96" s="20" t="n"/>
      <c r="E96" s="20" t="n"/>
      <c r="F96" s="21" t="n"/>
      <c r="G96" s="20" t="n"/>
      <c r="H96" s="20" t="n"/>
      <c r="I96" s="20" t="n"/>
      <c r="J96" s="20" t="n"/>
      <c r="K96" s="20" t="n"/>
      <c r="L96" s="20" t="n"/>
      <c r="M96" s="41" t="n"/>
      <c r="N96" s="21" t="n"/>
      <c r="O96" s="42">
        <f>IF(OR($F96="",$M96=""),"",IFERROR($F96*$M96,""))</f>
        <v/>
      </c>
      <c r="P96" s="42">
        <f>IF(OR($N96="",$K96=""),"",IFERROR($N96*VLOOKUP($K96,Assumptions!$A$5:$E$7,4,FALSE),""))</f>
        <v/>
      </c>
      <c r="Q96" s="42">
        <f>IF(OR($O96="",$P96=""),"",IFERROR($O96+$P96,""))</f>
        <v/>
      </c>
      <c r="R96" s="42">
        <f>IF(OR($O96="",$P96="",$K96=""),"",IFERROR($O96*(1+VLOOKUP($K96,Assumptions!$A$5:$E$7,2,FALSE))+$P96*(1+VLOOKUP($K96,Assumptions!$A$5:$E$7,5,FALSE)),""))</f>
        <v/>
      </c>
      <c r="S96" s="42">
        <f>IF(OR($Q96="",$K96=""),"",IFERROR($Q96/(1-VLOOKUP($K96,Assumptions!$A$5:$E$7,3,FALSE)),""))</f>
        <v/>
      </c>
      <c r="T96" s="42">
        <f>IF(OR($L96="",$R96="",$S96=""),"",IF($L96="Markup",$R96,IF($L96="Gross Margin",$S96,"")))</f>
        <v/>
      </c>
      <c r="U96" s="42">
        <f>IF(OR($T96="",$Q96=""),"",IFERROR($T96-$Q96,""))</f>
        <v/>
      </c>
      <c r="V96" s="24">
        <f>IF(OR($U96="",$T96=""),"",IFERROR($U96/$T96,""))</f>
        <v/>
      </c>
      <c r="W96" s="24">
        <f>IF(OR($U96="",$Q96=""),"",IFERROR($U96/$Q96,""))</f>
        <v/>
      </c>
      <c r="X96" s="25">
        <f>IF(COUNTA($A96:$N96)=0,"",IF(OR($A96="",$B96="",$C96="",$D96="",$E96="",$F96="",$G96="",$H96="",$I96="",$J96="",$K96="",$L96="",$M96="",$N96=""),"Check inputs",IF(OR($F96&lt;=0,$M96&lt;$AG$8,$N96&lt;0),"Check cost inputs",IF($T96="","Check pricing",IF($V96&lt;$AG$10,"Margin check","")))))</f>
        <v/>
      </c>
      <c r="Z96">
        <f>""</f>
        <v/>
      </c>
      <c r="AA96">
        <f>""</f>
        <v/>
      </c>
      <c r="AB96">
        <f>""</f>
        <v/>
      </c>
      <c r="AC96">
        <f>""</f>
        <v/>
      </c>
      <c r="AE96">
        <f>""</f>
        <v/>
      </c>
      <c r="AG96">
        <f>""</f>
        <v/>
      </c>
    </row>
    <row r="97">
      <c r="A97" s="40" t="n"/>
      <c r="B97" s="20" t="n"/>
      <c r="C97" s="20" t="n"/>
      <c r="D97" s="20" t="n"/>
      <c r="E97" s="20" t="n"/>
      <c r="F97" s="21" t="n"/>
      <c r="G97" s="20" t="n"/>
      <c r="H97" s="20" t="n"/>
      <c r="I97" s="20" t="n"/>
      <c r="J97" s="20" t="n"/>
      <c r="K97" s="20" t="n"/>
      <c r="L97" s="20" t="n"/>
      <c r="M97" s="41" t="n"/>
      <c r="N97" s="21" t="n"/>
      <c r="O97" s="43">
        <f>IF(OR($F97="",$M97=""),"",IFERROR($F97*$M97,""))</f>
        <v/>
      </c>
      <c r="P97" s="43">
        <f>IF(OR($N97="",$K97=""),"",IFERROR($N97*VLOOKUP($K97,Assumptions!$A$5:$E$7,4,FALSE),""))</f>
        <v/>
      </c>
      <c r="Q97" s="43">
        <f>IF(OR($O97="",$P97=""),"",IFERROR($O97+$P97,""))</f>
        <v/>
      </c>
      <c r="R97" s="43">
        <f>IF(OR($O97="",$P97="",$K97=""),"",IFERROR($O97*(1+VLOOKUP($K97,Assumptions!$A$5:$E$7,2,FALSE))+$P97*(1+VLOOKUP($K97,Assumptions!$A$5:$E$7,5,FALSE)),""))</f>
        <v/>
      </c>
      <c r="S97" s="43">
        <f>IF(OR($Q97="",$K97=""),"",IFERROR($Q97/(1-VLOOKUP($K97,Assumptions!$A$5:$E$7,3,FALSE)),""))</f>
        <v/>
      </c>
      <c r="T97" s="43">
        <f>IF(OR($L97="",$R97="",$S97=""),"",IF($L97="Markup",$R97,IF($L97="Gross Margin",$S97,"")))</f>
        <v/>
      </c>
      <c r="U97" s="43">
        <f>IF(OR($T97="",$Q97=""),"",IFERROR($T97-$Q97,""))</f>
        <v/>
      </c>
      <c r="V97" s="27">
        <f>IF(OR($U97="",$T97=""),"",IFERROR($U97/$T97,""))</f>
        <v/>
      </c>
      <c r="W97" s="27">
        <f>IF(OR($U97="",$Q97=""),"",IFERROR($U97/$Q97,""))</f>
        <v/>
      </c>
      <c r="X97" s="28">
        <f>IF(COUNTA($A97:$N97)=0,"",IF(OR($A97="",$B97="",$C97="",$D97="",$E97="",$F97="",$G97="",$H97="",$I97="",$J97="",$K97="",$L97="",$M97="",$N97=""),"Check inputs",IF(OR($F97&lt;=0,$M97&lt;$AG$8,$N97&lt;0),"Check cost inputs",IF($T97="","Check pricing",IF($V97&lt;$AG$10,"Margin check","")))))</f>
        <v/>
      </c>
      <c r="Z97">
        <f>""</f>
        <v/>
      </c>
      <c r="AA97">
        <f>""</f>
        <v/>
      </c>
      <c r="AB97">
        <f>""</f>
        <v/>
      </c>
      <c r="AC97">
        <f>""</f>
        <v/>
      </c>
      <c r="AE97">
        <f>""</f>
        <v/>
      </c>
      <c r="AG97">
        <f>""</f>
        <v/>
      </c>
    </row>
    <row r="98">
      <c r="A98" s="40" t="n"/>
      <c r="B98" s="20" t="n"/>
      <c r="C98" s="20" t="n"/>
      <c r="D98" s="20" t="n"/>
      <c r="E98" s="20" t="n"/>
      <c r="F98" s="21" t="n"/>
      <c r="G98" s="20" t="n"/>
      <c r="H98" s="20" t="n"/>
      <c r="I98" s="20" t="n"/>
      <c r="J98" s="20" t="n"/>
      <c r="K98" s="20" t="n"/>
      <c r="L98" s="20" t="n"/>
      <c r="M98" s="41" t="n"/>
      <c r="N98" s="21" t="n"/>
      <c r="O98" s="42">
        <f>IF(OR($F98="",$M98=""),"",IFERROR($F98*$M98,""))</f>
        <v/>
      </c>
      <c r="P98" s="42">
        <f>IF(OR($N98="",$K98=""),"",IFERROR($N98*VLOOKUP($K98,Assumptions!$A$5:$E$7,4,FALSE),""))</f>
        <v/>
      </c>
      <c r="Q98" s="42">
        <f>IF(OR($O98="",$P98=""),"",IFERROR($O98+$P98,""))</f>
        <v/>
      </c>
      <c r="R98" s="42">
        <f>IF(OR($O98="",$P98="",$K98=""),"",IFERROR($O98*(1+VLOOKUP($K98,Assumptions!$A$5:$E$7,2,FALSE))+$P98*(1+VLOOKUP($K98,Assumptions!$A$5:$E$7,5,FALSE)),""))</f>
        <v/>
      </c>
      <c r="S98" s="42">
        <f>IF(OR($Q98="",$K98=""),"",IFERROR($Q98/(1-VLOOKUP($K98,Assumptions!$A$5:$E$7,3,FALSE)),""))</f>
        <v/>
      </c>
      <c r="T98" s="42">
        <f>IF(OR($L98="",$R98="",$S98=""),"",IF($L98="Markup",$R98,IF($L98="Gross Margin",$S98,"")))</f>
        <v/>
      </c>
      <c r="U98" s="42">
        <f>IF(OR($T98="",$Q98=""),"",IFERROR($T98-$Q98,""))</f>
        <v/>
      </c>
      <c r="V98" s="24">
        <f>IF(OR($U98="",$T98=""),"",IFERROR($U98/$T98,""))</f>
        <v/>
      </c>
      <c r="W98" s="24">
        <f>IF(OR($U98="",$Q98=""),"",IFERROR($U98/$Q98,""))</f>
        <v/>
      </c>
      <c r="X98" s="25">
        <f>IF(COUNTA($A98:$N98)=0,"",IF(OR($A98="",$B98="",$C98="",$D98="",$E98="",$F98="",$G98="",$H98="",$I98="",$J98="",$K98="",$L98="",$M98="",$N98=""),"Check inputs",IF(OR($F98&lt;=0,$M98&lt;$AG$8,$N98&lt;0),"Check cost inputs",IF($T98="","Check pricing",IF($V98&lt;$AG$10,"Margin check","")))))</f>
        <v/>
      </c>
      <c r="Z98">
        <f>""</f>
        <v/>
      </c>
      <c r="AA98">
        <f>""</f>
        <v/>
      </c>
      <c r="AB98">
        <f>""</f>
        <v/>
      </c>
      <c r="AC98">
        <f>""</f>
        <v/>
      </c>
      <c r="AE98">
        <f>""</f>
        <v/>
      </c>
      <c r="AG98">
        <f>""</f>
        <v/>
      </c>
    </row>
    <row r="99">
      <c r="A99" s="40" t="n"/>
      <c r="B99" s="20" t="n"/>
      <c r="C99" s="20" t="n"/>
      <c r="D99" s="20" t="n"/>
      <c r="E99" s="20" t="n"/>
      <c r="F99" s="21" t="n"/>
      <c r="G99" s="20" t="n"/>
      <c r="H99" s="20" t="n"/>
      <c r="I99" s="20" t="n"/>
      <c r="J99" s="20" t="n"/>
      <c r="K99" s="20" t="n"/>
      <c r="L99" s="20" t="n"/>
      <c r="M99" s="41" t="n"/>
      <c r="N99" s="21" t="n"/>
      <c r="O99" s="43">
        <f>IF(OR($F99="",$M99=""),"",IFERROR($F99*$M99,""))</f>
        <v/>
      </c>
      <c r="P99" s="43">
        <f>IF(OR($N99="",$K99=""),"",IFERROR($N99*VLOOKUP($K99,Assumptions!$A$5:$E$7,4,FALSE),""))</f>
        <v/>
      </c>
      <c r="Q99" s="43">
        <f>IF(OR($O99="",$P99=""),"",IFERROR($O99+$P99,""))</f>
        <v/>
      </c>
      <c r="R99" s="43">
        <f>IF(OR($O99="",$P99="",$K99=""),"",IFERROR($O99*(1+VLOOKUP($K99,Assumptions!$A$5:$E$7,2,FALSE))+$P99*(1+VLOOKUP($K99,Assumptions!$A$5:$E$7,5,FALSE)),""))</f>
        <v/>
      </c>
      <c r="S99" s="43">
        <f>IF(OR($Q99="",$K99=""),"",IFERROR($Q99/(1-VLOOKUP($K99,Assumptions!$A$5:$E$7,3,FALSE)),""))</f>
        <v/>
      </c>
      <c r="T99" s="43">
        <f>IF(OR($L99="",$R99="",$S99=""),"",IF($L99="Markup",$R99,IF($L99="Gross Margin",$S99,"")))</f>
        <v/>
      </c>
      <c r="U99" s="43">
        <f>IF(OR($T99="",$Q99=""),"",IFERROR($T99-$Q99,""))</f>
        <v/>
      </c>
      <c r="V99" s="27">
        <f>IF(OR($U99="",$T99=""),"",IFERROR($U99/$T99,""))</f>
        <v/>
      </c>
      <c r="W99" s="27">
        <f>IF(OR($U99="",$Q99=""),"",IFERROR($U99/$Q99,""))</f>
        <v/>
      </c>
      <c r="X99" s="28">
        <f>IF(COUNTA($A99:$N99)=0,"",IF(OR($A99="",$B99="",$C99="",$D99="",$E99="",$F99="",$G99="",$H99="",$I99="",$J99="",$K99="",$L99="",$M99="",$N99=""),"Check inputs",IF(OR($F99&lt;=0,$M99&lt;$AG$8,$N99&lt;0),"Check cost inputs",IF($T99="","Check pricing",IF($V99&lt;$AG$10,"Margin check","")))))</f>
        <v/>
      </c>
      <c r="Z99">
        <f>""</f>
        <v/>
      </c>
      <c r="AA99">
        <f>""</f>
        <v/>
      </c>
      <c r="AB99">
        <f>""</f>
        <v/>
      </c>
      <c r="AC99">
        <f>""</f>
        <v/>
      </c>
      <c r="AE99">
        <f>""</f>
        <v/>
      </c>
      <c r="AG99">
        <f>""</f>
        <v/>
      </c>
    </row>
    <row r="100">
      <c r="A100" s="40" t="n"/>
      <c r="B100" s="20" t="n"/>
      <c r="C100" s="20" t="n"/>
      <c r="D100" s="20" t="n"/>
      <c r="E100" s="20" t="n"/>
      <c r="F100" s="21" t="n"/>
      <c r="G100" s="20" t="n"/>
      <c r="H100" s="20" t="n"/>
      <c r="I100" s="20" t="n"/>
      <c r="J100" s="20" t="n"/>
      <c r="K100" s="20" t="n"/>
      <c r="L100" s="20" t="n"/>
      <c r="M100" s="41" t="n"/>
      <c r="N100" s="21" t="n"/>
      <c r="O100" s="42">
        <f>IF(OR($F100="",$M100=""),"",IFERROR($F100*$M100,""))</f>
        <v/>
      </c>
      <c r="P100" s="42">
        <f>IF(OR($N100="",$K100=""),"",IFERROR($N100*VLOOKUP($K100,Assumptions!$A$5:$E$7,4,FALSE),""))</f>
        <v/>
      </c>
      <c r="Q100" s="42">
        <f>IF(OR($O100="",$P100=""),"",IFERROR($O100+$P100,""))</f>
        <v/>
      </c>
      <c r="R100" s="42">
        <f>IF(OR($O100="",$P100="",$K100=""),"",IFERROR($O100*(1+VLOOKUP($K100,Assumptions!$A$5:$E$7,2,FALSE))+$P100*(1+VLOOKUP($K100,Assumptions!$A$5:$E$7,5,FALSE)),""))</f>
        <v/>
      </c>
      <c r="S100" s="42">
        <f>IF(OR($Q100="",$K100=""),"",IFERROR($Q100/(1-VLOOKUP($K100,Assumptions!$A$5:$E$7,3,FALSE)),""))</f>
        <v/>
      </c>
      <c r="T100" s="42">
        <f>IF(OR($L100="",$R100="",$S100=""),"",IF($L100="Markup",$R100,IF($L100="Gross Margin",$S100,"")))</f>
        <v/>
      </c>
      <c r="U100" s="42">
        <f>IF(OR($T100="",$Q100=""),"",IFERROR($T100-$Q100,""))</f>
        <v/>
      </c>
      <c r="V100" s="24">
        <f>IF(OR($U100="",$T100=""),"",IFERROR($U100/$T100,""))</f>
        <v/>
      </c>
      <c r="W100" s="24">
        <f>IF(OR($U100="",$Q100=""),"",IFERROR($U100/$Q100,""))</f>
        <v/>
      </c>
      <c r="X100" s="25">
        <f>IF(COUNTA($A100:$N100)=0,"",IF(OR($A100="",$B100="",$C100="",$D100="",$E100="",$F100="",$G100="",$H100="",$I100="",$J100="",$K100="",$L100="",$M100="",$N100=""),"Check inputs",IF(OR($F100&lt;=0,$M100&lt;$AG$8,$N100&lt;0),"Check cost inputs",IF($T100="","Check pricing",IF($V100&lt;$AG$10,"Margin check","")))))</f>
        <v/>
      </c>
      <c r="Z100">
        <f>""</f>
        <v/>
      </c>
      <c r="AA100">
        <f>""</f>
        <v/>
      </c>
      <c r="AB100">
        <f>""</f>
        <v/>
      </c>
      <c r="AC100">
        <f>""</f>
        <v/>
      </c>
      <c r="AE100">
        <f>""</f>
        <v/>
      </c>
      <c r="AG100">
        <f>""</f>
        <v/>
      </c>
    </row>
    <row r="101">
      <c r="A101" s="40" t="n"/>
      <c r="B101" s="20" t="n"/>
      <c r="C101" s="20" t="n"/>
      <c r="D101" s="20" t="n"/>
      <c r="E101" s="20" t="n"/>
      <c r="F101" s="21" t="n"/>
      <c r="G101" s="20" t="n"/>
      <c r="H101" s="20" t="n"/>
      <c r="I101" s="20" t="n"/>
      <c r="J101" s="20" t="n"/>
      <c r="K101" s="20" t="n"/>
      <c r="L101" s="20" t="n"/>
      <c r="M101" s="41" t="n"/>
      <c r="N101" s="21" t="n"/>
      <c r="O101" s="43">
        <f>IF(OR($F101="",$M101=""),"",IFERROR($F101*$M101,""))</f>
        <v/>
      </c>
      <c r="P101" s="43">
        <f>IF(OR($N101="",$K101=""),"",IFERROR($N101*VLOOKUP($K101,Assumptions!$A$5:$E$7,4,FALSE),""))</f>
        <v/>
      </c>
      <c r="Q101" s="43">
        <f>IF(OR($O101="",$P101=""),"",IFERROR($O101+$P101,""))</f>
        <v/>
      </c>
      <c r="R101" s="43">
        <f>IF(OR($O101="",$P101="",$K101=""),"",IFERROR($O101*(1+VLOOKUP($K101,Assumptions!$A$5:$E$7,2,FALSE))+$P101*(1+VLOOKUP($K101,Assumptions!$A$5:$E$7,5,FALSE)),""))</f>
        <v/>
      </c>
      <c r="S101" s="43">
        <f>IF(OR($Q101="",$K101=""),"",IFERROR($Q101/(1-VLOOKUP($K101,Assumptions!$A$5:$E$7,3,FALSE)),""))</f>
        <v/>
      </c>
      <c r="T101" s="43">
        <f>IF(OR($L101="",$R101="",$S101=""),"",IF($L101="Markup",$R101,IF($L101="Gross Margin",$S101,"")))</f>
        <v/>
      </c>
      <c r="U101" s="43">
        <f>IF(OR($T101="",$Q101=""),"",IFERROR($T101-$Q101,""))</f>
        <v/>
      </c>
      <c r="V101" s="27">
        <f>IF(OR($U101="",$T101=""),"",IFERROR($U101/$T101,""))</f>
        <v/>
      </c>
      <c r="W101" s="27">
        <f>IF(OR($U101="",$Q101=""),"",IFERROR($U101/$Q101,""))</f>
        <v/>
      </c>
      <c r="X101" s="28">
        <f>IF(COUNTA($A101:$N101)=0,"",IF(OR($A101="",$B101="",$C101="",$D101="",$E101="",$F101="",$G101="",$H101="",$I101="",$J101="",$K101="",$L101="",$M101="",$N101=""),"Check inputs",IF(OR($F101&lt;=0,$M101&lt;$AG$8,$N101&lt;0),"Check cost inputs",IF($T101="","Check pricing",IF($V101&lt;$AG$10,"Margin check","")))))</f>
        <v/>
      </c>
      <c r="Z101">
        <f>""</f>
        <v/>
      </c>
      <c r="AA101">
        <f>""</f>
        <v/>
      </c>
      <c r="AB101">
        <f>""</f>
        <v/>
      </c>
      <c r="AC101">
        <f>""</f>
        <v/>
      </c>
      <c r="AE101">
        <f>""</f>
        <v/>
      </c>
      <c r="AG101">
        <f>""</f>
        <v/>
      </c>
    </row>
    <row r="102">
      <c r="A102" s="40" t="n"/>
      <c r="B102" s="20" t="n"/>
      <c r="C102" s="20" t="n"/>
      <c r="D102" s="20" t="n"/>
      <c r="E102" s="20" t="n"/>
      <c r="F102" s="21" t="n"/>
      <c r="G102" s="20" t="n"/>
      <c r="H102" s="20" t="n"/>
      <c r="I102" s="20" t="n"/>
      <c r="J102" s="20" t="n"/>
      <c r="K102" s="20" t="n"/>
      <c r="L102" s="20" t="n"/>
      <c r="M102" s="41" t="n"/>
      <c r="N102" s="21" t="n"/>
      <c r="O102" s="42">
        <f>IF(OR($F102="",$M102=""),"",IFERROR($F102*$M102,""))</f>
        <v/>
      </c>
      <c r="P102" s="42">
        <f>IF(OR($N102="",$K102=""),"",IFERROR($N102*VLOOKUP($K102,Assumptions!$A$5:$E$7,4,FALSE),""))</f>
        <v/>
      </c>
      <c r="Q102" s="42">
        <f>IF(OR($O102="",$P102=""),"",IFERROR($O102+$P102,""))</f>
        <v/>
      </c>
      <c r="R102" s="42">
        <f>IF(OR($O102="",$P102="",$K102=""),"",IFERROR($O102*(1+VLOOKUP($K102,Assumptions!$A$5:$E$7,2,FALSE))+$P102*(1+VLOOKUP($K102,Assumptions!$A$5:$E$7,5,FALSE)),""))</f>
        <v/>
      </c>
      <c r="S102" s="42">
        <f>IF(OR($Q102="",$K102=""),"",IFERROR($Q102/(1-VLOOKUP($K102,Assumptions!$A$5:$E$7,3,FALSE)),""))</f>
        <v/>
      </c>
      <c r="T102" s="42">
        <f>IF(OR($L102="",$R102="",$S102=""),"",IF($L102="Markup",$R102,IF($L102="Gross Margin",$S102,"")))</f>
        <v/>
      </c>
      <c r="U102" s="42">
        <f>IF(OR($T102="",$Q102=""),"",IFERROR($T102-$Q102,""))</f>
        <v/>
      </c>
      <c r="V102" s="24">
        <f>IF(OR($U102="",$T102=""),"",IFERROR($U102/$T102,""))</f>
        <v/>
      </c>
      <c r="W102" s="24">
        <f>IF(OR($U102="",$Q102=""),"",IFERROR($U102/$Q102,""))</f>
        <v/>
      </c>
      <c r="X102" s="25">
        <f>IF(COUNTA($A102:$N102)=0,"",IF(OR($A102="",$B102="",$C102="",$D102="",$E102="",$F102="",$G102="",$H102="",$I102="",$J102="",$K102="",$L102="",$M102="",$N102=""),"Check inputs",IF(OR($F102&lt;=0,$M102&lt;$AG$8,$N102&lt;0),"Check cost inputs",IF($T102="","Check pricing",IF($V102&lt;$AG$10,"Margin check","")))))</f>
        <v/>
      </c>
      <c r="Z102">
        <f>""</f>
        <v/>
      </c>
      <c r="AA102">
        <f>""</f>
        <v/>
      </c>
      <c r="AB102">
        <f>""</f>
        <v/>
      </c>
      <c r="AC102">
        <f>""</f>
        <v/>
      </c>
      <c r="AE102">
        <f>""</f>
        <v/>
      </c>
      <c r="AG102">
        <f>""</f>
        <v/>
      </c>
    </row>
    <row r="103">
      <c r="A103" s="40" t="n"/>
      <c r="B103" s="20" t="n"/>
      <c r="C103" s="20" t="n"/>
      <c r="D103" s="20" t="n"/>
      <c r="E103" s="20" t="n"/>
      <c r="F103" s="21" t="n"/>
      <c r="G103" s="20" t="n"/>
      <c r="H103" s="20" t="n"/>
      <c r="I103" s="20" t="n"/>
      <c r="J103" s="20" t="n"/>
      <c r="K103" s="20" t="n"/>
      <c r="L103" s="20" t="n"/>
      <c r="M103" s="41" t="n"/>
      <c r="N103" s="21" t="n"/>
      <c r="O103" s="43">
        <f>IF(OR($F103="",$M103=""),"",IFERROR($F103*$M103,""))</f>
        <v/>
      </c>
      <c r="P103" s="43">
        <f>IF(OR($N103="",$K103=""),"",IFERROR($N103*VLOOKUP($K103,Assumptions!$A$5:$E$7,4,FALSE),""))</f>
        <v/>
      </c>
      <c r="Q103" s="43">
        <f>IF(OR($O103="",$P103=""),"",IFERROR($O103+$P103,""))</f>
        <v/>
      </c>
      <c r="R103" s="43">
        <f>IF(OR($O103="",$P103="",$K103=""),"",IFERROR($O103*(1+VLOOKUP($K103,Assumptions!$A$5:$E$7,2,FALSE))+$P103*(1+VLOOKUP($K103,Assumptions!$A$5:$E$7,5,FALSE)),""))</f>
        <v/>
      </c>
      <c r="S103" s="43">
        <f>IF(OR($Q103="",$K103=""),"",IFERROR($Q103/(1-VLOOKUP($K103,Assumptions!$A$5:$E$7,3,FALSE)),""))</f>
        <v/>
      </c>
      <c r="T103" s="43">
        <f>IF(OR($L103="",$R103="",$S103=""),"",IF($L103="Markup",$R103,IF($L103="Gross Margin",$S103,"")))</f>
        <v/>
      </c>
      <c r="U103" s="43">
        <f>IF(OR($T103="",$Q103=""),"",IFERROR($T103-$Q103,""))</f>
        <v/>
      </c>
      <c r="V103" s="27">
        <f>IF(OR($U103="",$T103=""),"",IFERROR($U103/$T103,""))</f>
        <v/>
      </c>
      <c r="W103" s="27">
        <f>IF(OR($U103="",$Q103=""),"",IFERROR($U103/$Q103,""))</f>
        <v/>
      </c>
      <c r="X103" s="28">
        <f>IF(COUNTA($A103:$N103)=0,"",IF(OR($A103="",$B103="",$C103="",$D103="",$E103="",$F103="",$G103="",$H103="",$I103="",$J103="",$K103="",$L103="",$M103="",$N103=""),"Check inputs",IF(OR($F103&lt;=0,$M103&lt;$AG$8,$N103&lt;0),"Check cost inputs",IF($T103="","Check pricing",IF($V103&lt;$AG$10,"Margin check","")))))</f>
        <v/>
      </c>
      <c r="Z103">
        <f>""</f>
        <v/>
      </c>
      <c r="AA103">
        <f>""</f>
        <v/>
      </c>
      <c r="AB103">
        <f>""</f>
        <v/>
      </c>
      <c r="AC103">
        <f>""</f>
        <v/>
      </c>
      <c r="AE103">
        <f>""</f>
        <v/>
      </c>
      <c r="AG103">
        <f>""</f>
        <v/>
      </c>
    </row>
    <row r="104">
      <c r="A104" s="40" t="n"/>
      <c r="B104" s="20" t="n"/>
      <c r="C104" s="20" t="n"/>
      <c r="D104" s="20" t="n"/>
      <c r="E104" s="20" t="n"/>
      <c r="F104" s="21" t="n"/>
      <c r="G104" s="20" t="n"/>
      <c r="H104" s="20" t="n"/>
      <c r="I104" s="20" t="n"/>
      <c r="J104" s="20" t="n"/>
      <c r="K104" s="20" t="n"/>
      <c r="L104" s="20" t="n"/>
      <c r="M104" s="41" t="n"/>
      <c r="N104" s="21" t="n"/>
      <c r="O104" s="42">
        <f>IF(OR($F104="",$M104=""),"",IFERROR($F104*$M104,""))</f>
        <v/>
      </c>
      <c r="P104" s="42">
        <f>IF(OR($N104="",$K104=""),"",IFERROR($N104*VLOOKUP($K104,Assumptions!$A$5:$E$7,4,FALSE),""))</f>
        <v/>
      </c>
      <c r="Q104" s="42">
        <f>IF(OR($O104="",$P104=""),"",IFERROR($O104+$P104,""))</f>
        <v/>
      </c>
      <c r="R104" s="42">
        <f>IF(OR($O104="",$P104="",$K104=""),"",IFERROR($O104*(1+VLOOKUP($K104,Assumptions!$A$5:$E$7,2,FALSE))+$P104*(1+VLOOKUP($K104,Assumptions!$A$5:$E$7,5,FALSE)),""))</f>
        <v/>
      </c>
      <c r="S104" s="42">
        <f>IF(OR($Q104="",$K104=""),"",IFERROR($Q104/(1-VLOOKUP($K104,Assumptions!$A$5:$E$7,3,FALSE)),""))</f>
        <v/>
      </c>
      <c r="T104" s="42">
        <f>IF(OR($L104="",$R104="",$S104=""),"",IF($L104="Markup",$R104,IF($L104="Gross Margin",$S104,"")))</f>
        <v/>
      </c>
      <c r="U104" s="42">
        <f>IF(OR($T104="",$Q104=""),"",IFERROR($T104-$Q104,""))</f>
        <v/>
      </c>
      <c r="V104" s="24">
        <f>IF(OR($U104="",$T104=""),"",IFERROR($U104/$T104,""))</f>
        <v/>
      </c>
      <c r="W104" s="24">
        <f>IF(OR($U104="",$Q104=""),"",IFERROR($U104/$Q104,""))</f>
        <v/>
      </c>
      <c r="X104" s="25">
        <f>IF(COUNTA($A104:$N104)=0,"",IF(OR($A104="",$B104="",$C104="",$D104="",$E104="",$F104="",$G104="",$H104="",$I104="",$J104="",$K104="",$L104="",$M104="",$N104=""),"Check inputs",IF(OR($F104&lt;=0,$M104&lt;$AG$8,$N104&lt;0),"Check cost inputs",IF($T104="","Check pricing",IF($V104&lt;$AG$10,"Margin check","")))))</f>
        <v/>
      </c>
      <c r="Z104">
        <f>""</f>
        <v/>
      </c>
      <c r="AA104">
        <f>""</f>
        <v/>
      </c>
      <c r="AB104">
        <f>""</f>
        <v/>
      </c>
      <c r="AC104">
        <f>""</f>
        <v/>
      </c>
      <c r="AE104">
        <f>""</f>
        <v/>
      </c>
      <c r="AG104">
        <f>""</f>
        <v/>
      </c>
    </row>
    <row r="105">
      <c r="A105" s="40" t="n"/>
      <c r="B105" s="20" t="n"/>
      <c r="C105" s="20" t="n"/>
      <c r="D105" s="20" t="n"/>
      <c r="E105" s="20" t="n"/>
      <c r="F105" s="21" t="n"/>
      <c r="G105" s="20" t="n"/>
      <c r="H105" s="20" t="n"/>
      <c r="I105" s="20" t="n"/>
      <c r="J105" s="20" t="n"/>
      <c r="K105" s="20" t="n"/>
      <c r="L105" s="20" t="n"/>
      <c r="M105" s="41" t="n"/>
      <c r="N105" s="21" t="n"/>
      <c r="O105" s="43">
        <f>IF(OR($F105="",$M105=""),"",IFERROR($F105*$M105,""))</f>
        <v/>
      </c>
      <c r="P105" s="43">
        <f>IF(OR($N105="",$K105=""),"",IFERROR($N105*VLOOKUP($K105,Assumptions!$A$5:$E$7,4,FALSE),""))</f>
        <v/>
      </c>
      <c r="Q105" s="43">
        <f>IF(OR($O105="",$P105=""),"",IFERROR($O105+$P105,""))</f>
        <v/>
      </c>
      <c r="R105" s="43">
        <f>IF(OR($O105="",$P105="",$K105=""),"",IFERROR($O105*(1+VLOOKUP($K105,Assumptions!$A$5:$E$7,2,FALSE))+$P105*(1+VLOOKUP($K105,Assumptions!$A$5:$E$7,5,FALSE)),""))</f>
        <v/>
      </c>
      <c r="S105" s="43">
        <f>IF(OR($Q105="",$K105=""),"",IFERROR($Q105/(1-VLOOKUP($K105,Assumptions!$A$5:$E$7,3,FALSE)),""))</f>
        <v/>
      </c>
      <c r="T105" s="43">
        <f>IF(OR($L105="",$R105="",$S105=""),"",IF($L105="Markup",$R105,IF($L105="Gross Margin",$S105,"")))</f>
        <v/>
      </c>
      <c r="U105" s="43">
        <f>IF(OR($T105="",$Q105=""),"",IFERROR($T105-$Q105,""))</f>
        <v/>
      </c>
      <c r="V105" s="27">
        <f>IF(OR($U105="",$T105=""),"",IFERROR($U105/$T105,""))</f>
        <v/>
      </c>
      <c r="W105" s="27">
        <f>IF(OR($U105="",$Q105=""),"",IFERROR($U105/$Q105,""))</f>
        <v/>
      </c>
      <c r="X105" s="28">
        <f>IF(COUNTA($A105:$N105)=0,"",IF(OR($A105="",$B105="",$C105="",$D105="",$E105="",$F105="",$G105="",$H105="",$I105="",$J105="",$K105="",$L105="",$M105="",$N105=""),"Check inputs",IF(OR($F105&lt;=0,$M105&lt;$AG$8,$N105&lt;0),"Check cost inputs",IF($T105="","Check pricing",IF($V105&lt;$AG$10,"Margin check","")))))</f>
        <v/>
      </c>
      <c r="Z105">
        <f>""</f>
        <v/>
      </c>
      <c r="AA105">
        <f>""</f>
        <v/>
      </c>
      <c r="AB105">
        <f>""</f>
        <v/>
      </c>
      <c r="AC105">
        <f>""</f>
        <v/>
      </c>
      <c r="AE105">
        <f>""</f>
        <v/>
      </c>
      <c r="AG105">
        <f>""</f>
        <v/>
      </c>
    </row>
  </sheetData>
  <autoFilter ref="A5:X105"/>
  <mergeCells count="1">
    <mergeCell ref="A1:X1"/>
  </mergeCells>
  <conditionalFormatting sqref="X6:X105">
    <cfRule type="expression" priority="1" dxfId="0">
      <formula>$X6&lt;&gt;""</formula>
    </cfRule>
  </conditionalFormatting>
  <conditionalFormatting sqref="V6:V105">
    <cfRule type="expression" priority="2" dxfId="2">
      <formula>AND($V6&lt;&gt;"",$V6&lt;$AG$10)</formula>
    </cfRule>
    <cfRule type="expression" priority="3" dxfId="3">
      <formula>AND($V6&lt;&gt;"",$V6&gt;=$AG$10)</formula>
    </cfRule>
  </conditionalFormatting>
  <dataValidations count="10">
    <dataValidation sqref="K6:K105" showDropDown="0" showInputMessage="1" showErrorMessage="1" allowBlank="0" errorTitle="Check Scenario" error="Select a scenario from the editable Assumptions list." promptTitle="Scenario" prompt="Select the pricing scenario to apply." type="list">
      <formula1>=$Z$6:$Z$8</formula1>
    </dataValidation>
    <dataValidation sqref="J6:J105" showDropDown="0" showInputMessage="0" showErrorMessage="1" allowBlank="0" errorTitle="Check Status" error="Select a status from the list." type="list">
      <formula1>=$AA$6:$AA$11</formula1>
    </dataValidation>
    <dataValidation sqref="G6:G105" showDropDown="0" showInputMessage="0" showErrorMessage="1" allowBlank="0" errorTitle="Check Unit" error="Select a unit from the list." type="list">
      <formula1>=$AB$6:$AB$10</formula1>
    </dataValidation>
    <dataValidation sqref="I6:I105" showDropDown="0" showInputMessage="0" showErrorMessage="1" allowBlank="0" errorTitle="Check Responsibility" error="Select a responsibility from the list." type="list">
      <formula1>=$AC$6:$AC$8</formula1>
    </dataValidation>
    <dataValidation sqref="L6:L105" showDropDown="0" showInputMessage="0" showErrorMessage="1" allowBlank="0" errorTitle="Check Pricing Basis" error="Select Markup or Gross Margin." type="list">
      <formula1>=$AD$6:$AD$7</formula1>
    </dataValidation>
    <dataValidation sqref="H6:H105" showDropDown="0" showInputMessage="0" showErrorMessage="1" allowBlank="0" errorTitle="Check Technician" error="Select a technician from the editable Assumptions list." type="list">
      <formula1>=$AE$6:$AE$9</formula1>
    </dataValidation>
    <dataValidation sqref="A6:A105" showDropDown="0" showInputMessage="0" showErrorMessage="1" allowBlank="0" errorTitle="Check Quote Date" error="Enter a date within the editable Assumptions limits." type="date" operator="between">
      <formula1>$AF$6</formula1>
      <formula2>$AF$7</formula2>
    </dataValidation>
    <dataValidation sqref="F6:F105" showDropDown="0" showInputMessage="0" showErrorMessage="1" allowBlank="0" errorTitle="Check Quantity" error="Enter a quantity above zero and within the editable limit." type="decimal" operator="between">
      <formula1>0.01</formula1>
      <formula2>$AG$6</formula2>
    </dataValidation>
    <dataValidation sqref="N6:N105" showDropDown="0" showInputMessage="0" showErrorMessage="1" allowBlank="0" errorTitle="Check Labor Hours" error="Enter labor hours from zero through the editable limit." type="decimal" operator="between">
      <formula1>0</formula1>
      <formula2>$AG$7</formula2>
    </dataValidation>
    <dataValidation sqref="M6:M105" showDropDown="0" showInputMessage="0" showErrorMessage="1" allowBlank="0" errorTitle="Check Unit Cost" error="Enter a unit cost within the editable Assumptions limits." type="decimal" operator="between">
      <formula1>$AG$8</formula1>
      <formula2>$AG$9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9" customWidth="1" min="3" max="3"/>
    <col width="18" customWidth="1" min="4" max="4"/>
    <col width="15" customWidth="1" min="5" max="5"/>
    <col width="23" customWidth="1" min="6" max="6"/>
    <col width="14" customWidth="1" min="7" max="7"/>
    <col width="11" customWidth="1" min="8" max="8"/>
    <col width="16" customWidth="1" min="9" max="9"/>
    <col width="16" customWidth="1" min="10" max="10"/>
    <col width="24" customWidth="1" min="11" max="11"/>
  </cols>
  <sheetData>
    <row r="1" ht="26" customHeight="1">
      <c r="A1" s="1" t="inlineStr">
        <is>
          <t>HVAC Equipment Markup Calculator Assumptions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2" t="inlineStr">
        <is>
          <t>Illustrative editable assumptions and lists; review costs and pricing for each quote.</t>
        </is>
      </c>
    </row>
    <row r="3"/>
    <row r="4">
      <c r="A4" s="11" t="inlineStr">
        <is>
          <t>Scenario</t>
        </is>
      </c>
      <c r="B4" s="11" t="inlineStr">
        <is>
          <t>Equipment Markup</t>
        </is>
      </c>
      <c r="C4" s="11" t="inlineStr">
        <is>
          <t>Target Gross Margin</t>
        </is>
      </c>
      <c r="D4" s="11" t="inlineStr">
        <is>
          <t>Labor Cost / Hour</t>
        </is>
      </c>
      <c r="E4" s="11" t="inlineStr">
        <is>
          <t>Labor Markup</t>
        </is>
      </c>
      <c r="F4" s="11" t="inlineStr">
        <is>
          <t>Equipment Margin Equivalent</t>
        </is>
      </c>
      <c r="G4" s="11" t="inlineStr">
        <is>
          <t>Status</t>
        </is>
      </c>
      <c r="H4" s="11" t="inlineStr">
        <is>
          <t>Unit</t>
        </is>
      </c>
      <c r="I4" s="11" t="inlineStr">
        <is>
          <t>Responsibility</t>
        </is>
      </c>
      <c r="J4" s="11" t="inlineStr">
        <is>
          <t>Pricing Basis</t>
        </is>
      </c>
      <c r="K4" s="11" t="inlineStr">
        <is>
          <t>Technician</t>
        </is>
      </c>
    </row>
    <row r="5">
      <c r="A5" s="29" t="inlineStr">
        <is>
          <t>Low Markup</t>
        </is>
      </c>
      <c r="B5" s="30" t="n">
        <v>0.18</v>
      </c>
      <c r="C5" s="30" t="n">
        <v>0.28</v>
      </c>
      <c r="D5" s="44" t="n">
        <v>34</v>
      </c>
      <c r="E5" s="30" t="n">
        <v>0.2</v>
      </c>
      <c r="F5" s="13">
        <f>IFERROR(B5/(1+B5),"")</f>
        <v/>
      </c>
      <c r="G5" s="29" t="inlineStr">
        <is>
          <t>Draft</t>
        </is>
      </c>
      <c r="H5" s="29" t="inlineStr">
        <is>
          <t>each</t>
        </is>
      </c>
      <c r="I5" s="29" t="inlineStr">
        <is>
          <t>Contractor</t>
        </is>
      </c>
      <c r="J5" s="29" t="inlineStr">
        <is>
          <t>Markup</t>
        </is>
      </c>
      <c r="K5" s="29" t="inlineStr">
        <is>
          <t>Fictional Tech Alpha</t>
        </is>
      </c>
    </row>
    <row r="6">
      <c r="A6" s="29" t="inlineStr">
        <is>
          <t>Standard</t>
        </is>
      </c>
      <c r="B6" s="30" t="n">
        <v>0.28</v>
      </c>
      <c r="C6" s="30" t="n">
        <v>0.35</v>
      </c>
      <c r="D6" s="44" t="n">
        <v>38</v>
      </c>
      <c r="E6" s="30" t="n">
        <v>0.3</v>
      </c>
      <c r="F6" s="16">
        <f>IFERROR(B6/(1+B6),"")</f>
        <v/>
      </c>
      <c r="G6" s="29" t="inlineStr">
        <is>
          <t>Review</t>
        </is>
      </c>
      <c r="H6" s="29" t="inlineStr">
        <is>
          <t>set</t>
        </is>
      </c>
      <c r="I6" s="29" t="inlineStr">
        <is>
          <t>Customer</t>
        </is>
      </c>
      <c r="J6" s="29" t="inlineStr">
        <is>
          <t>Gross Margin</t>
        </is>
      </c>
      <c r="K6" s="29" t="inlineStr">
        <is>
          <t>Fictional Tech Beta</t>
        </is>
      </c>
    </row>
    <row r="7">
      <c r="A7" s="29" t="inlineStr">
        <is>
          <t>High Markup</t>
        </is>
      </c>
      <c r="B7" s="30" t="n">
        <v>0.4</v>
      </c>
      <c r="C7" s="30" t="n">
        <v>0.42</v>
      </c>
      <c r="D7" s="44" t="n">
        <v>42</v>
      </c>
      <c r="E7" s="30" t="n">
        <v>0.4</v>
      </c>
      <c r="F7" s="13">
        <f>IFERROR(B7/(1+B7),"")</f>
        <v/>
      </c>
      <c r="G7" s="29" t="inlineStr">
        <is>
          <t>Quoted</t>
        </is>
      </c>
      <c r="H7" s="29" t="inlineStr">
        <is>
          <t>ft</t>
        </is>
      </c>
      <c r="I7" s="29" t="inlineStr">
        <is>
          <t>Shared</t>
        </is>
      </c>
      <c r="K7" s="29" t="inlineStr">
        <is>
          <t>Fictional Tech Gamma</t>
        </is>
      </c>
    </row>
    <row r="8">
      <c r="F8">
        <f>""</f>
        <v/>
      </c>
      <c r="G8" s="29" t="inlineStr">
        <is>
          <t>Accepted</t>
        </is>
      </c>
      <c r="H8" s="29" t="inlineStr">
        <is>
          <t>ton</t>
        </is>
      </c>
      <c r="K8" s="29" t="inlineStr">
        <is>
          <t>Fictional Tech Delta</t>
        </is>
      </c>
    </row>
    <row r="9">
      <c r="F9">
        <f>""</f>
        <v/>
      </c>
      <c r="G9" s="29" t="inlineStr">
        <is>
          <t>Declined</t>
        </is>
      </c>
      <c r="H9" s="29" t="inlineStr">
        <is>
          <t>MBH</t>
        </is>
      </c>
    </row>
    <row r="10">
      <c r="F10">
        <f>""</f>
        <v/>
      </c>
      <c r="G10" s="29" t="inlineStr">
        <is>
          <t>On Hold</t>
        </is>
      </c>
    </row>
    <row r="11">
      <c r="A11" s="11" t="inlineStr">
        <is>
          <t>Validation Limit</t>
        </is>
      </c>
      <c r="B11" s="11" t="inlineStr">
        <is>
          <t>Editable Value</t>
        </is>
      </c>
      <c r="F11">
        <f>""</f>
        <v/>
      </c>
    </row>
    <row r="12">
      <c r="A12" s="6" t="inlineStr">
        <is>
          <t>Minimum Quote Date</t>
        </is>
      </c>
      <c r="B12" s="45" t="n">
        <v>45658</v>
      </c>
      <c r="F12">
        <f>""</f>
        <v/>
      </c>
    </row>
    <row r="13">
      <c r="A13" s="4" t="inlineStr">
        <is>
          <t>Maximum Quote Date</t>
        </is>
      </c>
      <c r="B13" s="45" t="n">
        <v>46641</v>
      </c>
      <c r="F13">
        <f>""</f>
        <v/>
      </c>
    </row>
    <row r="14">
      <c r="A14" s="6" t="inlineStr">
        <is>
          <t>Maximum Quantity</t>
        </is>
      </c>
      <c r="B14" s="33" t="n">
        <v>100</v>
      </c>
      <c r="F14">
        <f>""</f>
        <v/>
      </c>
    </row>
    <row r="15">
      <c r="A15" s="4" t="inlineStr">
        <is>
          <t>Maximum Labor Hours</t>
        </is>
      </c>
      <c r="B15" s="33" t="n">
        <v>500</v>
      </c>
      <c r="F15">
        <f>""</f>
        <v/>
      </c>
    </row>
    <row r="16">
      <c r="A16" s="6" t="inlineStr">
        <is>
          <t>Minimum Unit Cost</t>
        </is>
      </c>
      <c r="B16" s="44" t="n">
        <v>0.01</v>
      </c>
      <c r="F16">
        <f>""</f>
        <v/>
      </c>
    </row>
    <row r="17">
      <c r="A17" s="4" t="inlineStr">
        <is>
          <t>Maximum Unit Cost</t>
        </is>
      </c>
      <c r="B17" s="44" t="n">
        <v>100000</v>
      </c>
      <c r="F17">
        <f>""</f>
        <v/>
      </c>
    </row>
    <row r="18">
      <c r="A18" s="6" t="inlineStr">
        <is>
          <t>Gross Margin Alert Floor</t>
        </is>
      </c>
      <c r="B18" s="30" t="n">
        <v>0.2</v>
      </c>
      <c r="F18">
        <f>""</f>
        <v/>
      </c>
    </row>
  </sheetData>
  <autoFilter ref="A4:F7"/>
  <mergeCells count="1">
    <mergeCell ref="A1:K1"/>
  </mergeCells>
  <conditionalFormatting sqref="B12:B13">
    <cfRule type="expression" priority="1" dxfId="2">
      <formula>$B$12&gt;$B$13</formula>
    </cfRule>
  </conditionalFormatting>
  <conditionalFormatting sqref="B16:B17">
    <cfRule type="expression" priority="2" dxfId="2">
      <formula>$B$16&gt;$B$17</formula>
    </cfRule>
  </conditionalFormatting>
  <dataValidations count="5">
    <dataValidation sqref="B5:B7 E5:E7" showDropDown="0" showInputMessage="1" showErrorMessage="1" allowBlank="0" errorTitle="Check Markup" error="Enter a markup from 0% through 500%." promptTitle="Markup Assumption" prompt="Enter an editable markup assumption." type="decimal" operator="between">
      <formula1>0</formula1>
      <formula2>5</formula2>
    </dataValidation>
    <dataValidation sqref="B18 C5:C7" showDropDown="0" showInputMessage="0" showErrorMessage="1" allowBlank="0" errorTitle="Check Margin" error="Enter a percentage from 0% through 95%." type="decimal" operator="between">
      <formula1>0</formula1>
      <formula2>0.95</formula2>
    </dataValidation>
    <dataValidation sqref="D5:D7" showDropDown="0" showInputMessage="0" showErrorMessage="1" allowBlank="0" errorTitle="Check Labor Cost" error="Enter a labor cost from $0.00 through $500.00 per hour." type="decimal" operator="between">
      <formula1>0</formula1>
      <formula2>500</formula2>
    </dataValidation>
    <dataValidation sqref="B12:B13" showDropDown="0" showInputMessage="0" showErrorMessage="1" allowBlank="0" errorTitle="Check Date" error="Enter a date from 01/01/2000 through 12/31/2100." type="date" operator="between">
      <formula1>DATE(2000,1,1)</formula1>
      <formula2>DATE(2100,12,31)</formula2>
    </dataValidation>
    <dataValidation sqref="B14:B17" showDropDown="0" showInputMessage="0" showErrorMessage="1" allowBlank="0" errorTitle="Check Limit" error="Enter a value from 0 through 1,000,000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2026-09-11T18:31:51Z</dcterms:created>
  <dcterms:modified xmlns:dcterms="http://purl.org/dc/terms/" xmlns:xsi="http://www.w3.org/2001/XMLSchema-instance" xsi:type="dcterms:W3CDTF">2026-09-11T18:31:52+00:00Z</dcterms:modified>
</cp:coreProperties>
</file>