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Ra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'Service Rates'!$A$4:$W$104</definedName>
    <definedName name="_xlnm._FilterDatabase" localSheetId="2" hidden="1">'Assumptions'!$A$4:$F$8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mm/dd/yyyy"/>
    <numFmt numFmtId="167" formatCode="0.00&quot;x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36B"/>
      <sz val="10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1"/>
    </font>
  </fonts>
  <fills count="10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FFFFF"/>
      </patternFill>
    </fill>
    <fill>
      <patternFill patternType="solid">
        <fgColor rgb="00E87524"/>
      </patternFill>
    </fill>
    <fill>
      <patternFill patternType="solid">
        <fgColor rgb="0026734D"/>
      </patternFill>
    </fill>
    <fill>
      <patternFill patternType="solid">
        <fgColor rgb="00C6532F"/>
      </patternFill>
    </fill>
    <fill>
      <patternFill patternType="solid">
        <fgColor rgb="00F1F6F7"/>
      </patternFill>
    </fill>
    <fill>
      <patternFill patternType="solid">
        <fgColor rgb="00FFF1DE"/>
      </patternFill>
    </fill>
  </fills>
  <borders count="2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top" wrapText="1"/>
    </xf>
    <xf numFmtId="1" fontId="5" fillId="8" borderId="1" applyAlignment="1" pivotButton="0" quotePrefix="0" xfId="0">
      <alignment horizontal="right" vertical="center"/>
    </xf>
    <xf numFmtId="164" fontId="5" fillId="8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1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6" fontId="5" fillId="9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left" vertical="top" wrapText="1"/>
    </xf>
    <xf numFmtId="0" fontId="5" fillId="9" borderId="1" applyAlignment="1" pivotButton="0" quotePrefix="0" xfId="0">
      <alignment horizontal="center" vertical="center" wrapText="1"/>
    </xf>
    <xf numFmtId="2" fontId="5" fillId="9" borderId="1" applyAlignment="1" pivotButton="0" quotePrefix="0" xfId="0">
      <alignment horizontal="right" vertical="center"/>
    </xf>
    <xf numFmtId="2" fontId="5" fillId="9" borderId="1" applyAlignment="1" pivotButton="0" quotePrefix="0" xfId="0">
      <alignment horizontal="center" vertical="center" wrapText="1"/>
    </xf>
    <xf numFmtId="164" fontId="5" fillId="9" borderId="1" applyAlignment="1" pivotButton="0" quotePrefix="0" xfId="0">
      <alignment horizontal="right" vertical="center"/>
    </xf>
    <xf numFmtId="2" fontId="5" fillId="8" borderId="1" applyAlignment="1" pivotButton="0" quotePrefix="0" xfId="0">
      <alignment horizontal="center" vertical="center" wrapText="1"/>
    </xf>
    <xf numFmtId="165" fontId="5" fillId="8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right" vertical="center"/>
    </xf>
    <xf numFmtId="0" fontId="6" fillId="3" borderId="1" pivotButton="0" quotePrefix="0" xfId="0"/>
    <xf numFmtId="167" fontId="5" fillId="9" borderId="1" applyAlignment="1" pivotButton="0" quotePrefix="0" xfId="0">
      <alignment horizontal="right" vertical="center"/>
    </xf>
    <xf numFmtId="165" fontId="5" fillId="9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166" fontId="5" fillId="9" borderId="1" applyAlignment="1" pivotButton="0" quotePrefix="0" xfId="0">
      <alignment horizontal="right" vertical="center"/>
    </xf>
    <xf numFmtId="166" fontId="5" fillId="9" borderId="1" applyAlignment="1" pivotButton="0" quotePrefix="0" xfId="0">
      <alignment horizontal="center" vertical="center" wrapText="1"/>
    </xf>
    <xf numFmtId="167" fontId="5" fillId="9" borderId="1" applyAlignment="1" pivotButton="0" quotePrefix="0" xfId="0">
      <alignment horizontal="right" vertical="center"/>
    </xf>
    <xf numFmtId="166" fontId="5" fillId="9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Price by Window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'Summary'!C11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'Summary'!$A$12:$A$15</f>
            </numRef>
          </cat>
          <val>
            <numRef>
              <f>'Summary'!$C$12:$C$15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2951999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3" customWidth="1" min="3" max="3"/>
    <col width="16" customWidth="1" min="4" max="4"/>
    <col width="21" customWidth="1" min="5" max="5"/>
    <col width="16" customWidth="1" min="6" max="6"/>
    <col width="22" customWidth="1" min="7" max="7"/>
    <col width="16" customWidth="1" min="8" max="8"/>
  </cols>
  <sheetData>
    <row r="1" ht="28" customHeight="1">
      <c r="A1" s="1" t="inlineStr">
        <is>
          <t>HVAC Emergency Service Rate Calculator</t>
        </is>
      </c>
    </row>
    <row r="2" ht="28" customHeight="1">
      <c r="A2" s="2" t="inlineStr">
        <is>
          <t>Indicators use entered estimate rows only. Canceled rows are excluded from active totals.</t>
        </is>
      </c>
    </row>
    <row r="3"/>
    <row r="4">
      <c r="A4" s="3" t="inlineStr">
        <is>
          <t>Entered Estimate Rows</t>
        </is>
      </c>
      <c r="B4" s="4">
        <f>COUNTIF('Service Rates'!$C$5:$C$104,"&lt;&gt;")</f>
        <v/>
      </c>
      <c r="C4" s="3" t="inlineStr">
        <is>
          <t>Active Estimated Price</t>
        </is>
      </c>
      <c r="D4" s="5">
        <f>IF($B$4=0,"",SUMIFS('Service Rates'!$T$5:$T$104,'Service Rates'!$I$5:$I$104,"&lt;&gt;Canceled"))</f>
        <v/>
      </c>
      <c r="E4" s="3" t="inlineStr">
        <is>
          <t>Active Direct Cost</t>
        </is>
      </c>
      <c r="F4" s="6">
        <f>IF($B$4=0,"",SUMIFS('Service Rates'!$U$5:$U$104,'Service Rates'!$I$5:$I$104,"&lt;&gt;Canceled"))</f>
        <v/>
      </c>
      <c r="G4" s="3" t="inlineStr">
        <is>
          <t>Estimated Gross Margin</t>
        </is>
      </c>
      <c r="H4" s="7">
        <f>IFERROR(($D$4-$F$4)/$D$4,"")</f>
        <v/>
      </c>
    </row>
    <row r="5"/>
    <row r="6"/>
    <row r="7">
      <c r="A7" s="3" t="inlineStr">
        <is>
          <t>Rows Needing Human Check</t>
        </is>
      </c>
      <c r="B7" s="8">
        <f>COUNTIF('Service Rates'!$W$5:$W$104,"?*")</f>
        <v/>
      </c>
      <c r="C7" s="3" t="inlineStr">
        <is>
          <t>Average Active Estimate</t>
        </is>
      </c>
      <c r="D7" s="6">
        <f>IFERROR($D$4/COUNTIFS('Service Rates'!$C$5:$C$104,"&lt;&gt;",'Service Rates'!$I$5:$I$104,"&lt;&gt;Canceled"),"")</f>
        <v/>
      </c>
      <c r="E7" s="3" t="inlineStr">
        <is>
          <t>Completed Rows</t>
        </is>
      </c>
      <c r="F7" s="4">
        <f>COUNTIF('Service Rates'!$I$5:$I$104,"Completed")</f>
        <v/>
      </c>
      <c r="G7" s="3" t="inlineStr">
        <is>
          <t>Canceled Rows</t>
        </is>
      </c>
      <c r="H7" s="4">
        <f>COUNTIF('Service Rates'!$I$5:$I$104,"Canceled")</f>
        <v/>
      </c>
    </row>
    <row r="8"/>
    <row r="9"/>
    <row r="10"/>
    <row r="11">
      <c r="A11" s="9" t="inlineStr">
        <is>
          <t>Service Window</t>
        </is>
      </c>
      <c r="B11" s="9" t="inlineStr">
        <is>
          <t>Active Rows</t>
        </is>
      </c>
      <c r="C11" s="9" t="inlineStr">
        <is>
          <t>Estimated Price</t>
        </is>
      </c>
    </row>
    <row r="12">
      <c r="A12" s="10">
        <f>'Assumptions'!$A$5</f>
        <v/>
      </c>
      <c r="B12" s="11">
        <f>COUNTIFS('Service Rates'!$F$5:$F$104,$A12,'Service Rates'!$I$5:$I$104,"&lt;&gt;Canceled",'Service Rates'!$C$5:$C$104,"&lt;&gt;")</f>
        <v/>
      </c>
      <c r="C12" s="12">
        <f>IF($B12=0,"",SUMIFS('Service Rates'!$T$5:$T$104,'Service Rates'!$F$5:$F$104,$A12,'Service Rates'!$I$5:$I$104,"&lt;&gt;Canceled"))</f>
        <v/>
      </c>
    </row>
    <row r="13">
      <c r="A13" s="13">
        <f>'Assumptions'!$A$6</f>
        <v/>
      </c>
      <c r="B13" s="14">
        <f>COUNTIFS('Service Rates'!$F$5:$F$104,$A13,'Service Rates'!$I$5:$I$104,"&lt;&gt;Canceled",'Service Rates'!$C$5:$C$104,"&lt;&gt;")</f>
        <v/>
      </c>
      <c r="C13" s="15">
        <f>IF($B13=0,"",SUMIFS('Service Rates'!$T$5:$T$104,'Service Rates'!$F$5:$F$104,$A13,'Service Rates'!$I$5:$I$104,"&lt;&gt;Canceled"))</f>
        <v/>
      </c>
    </row>
    <row r="14">
      <c r="A14" s="10">
        <f>'Assumptions'!$A$7</f>
        <v/>
      </c>
      <c r="B14" s="11">
        <f>COUNTIFS('Service Rates'!$F$5:$F$104,$A14,'Service Rates'!$I$5:$I$104,"&lt;&gt;Canceled",'Service Rates'!$C$5:$C$104,"&lt;&gt;")</f>
        <v/>
      </c>
      <c r="C14" s="12">
        <f>IF($B14=0,"",SUMIFS('Service Rates'!$T$5:$T$104,'Service Rates'!$F$5:$F$104,$A14,'Service Rates'!$I$5:$I$104,"&lt;&gt;Canceled"))</f>
        <v/>
      </c>
    </row>
    <row r="15">
      <c r="A15" s="13">
        <f>'Assumptions'!$A$8</f>
        <v/>
      </c>
      <c r="B15" s="14">
        <f>COUNTIFS('Service Rates'!$F$5:$F$104,$A15,'Service Rates'!$I$5:$I$104,"&lt;&gt;Canceled",'Service Rates'!$C$5:$C$104,"&lt;&gt;")</f>
        <v/>
      </c>
      <c r="C15" s="15">
        <f>IF($B15=0,"",SUMIFS('Service Rates'!$T$5:$T$104,'Service Rates'!$F$5:$F$104,$A15,'Service Rates'!$I$5:$I$104,"&lt;&gt;Canceled"))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9" customWidth="1" min="3" max="3"/>
    <col width="31" customWidth="1" min="4" max="4"/>
    <col width="19" customWidth="1" min="5" max="5"/>
    <col width="17" customWidth="1" min="6" max="6"/>
    <col width="38" customWidth="1" min="7" max="7"/>
    <col width="19" customWidth="1" min="8" max="8"/>
    <col width="16" customWidth="1" min="9" max="9"/>
    <col width="13" customWidth="1" min="10" max="10"/>
    <col width="14" customWidth="1" min="11" max="11"/>
    <col width="13" customWidth="1" min="12" max="12"/>
    <col width="15" customWidth="1" min="13" max="13"/>
    <col width="17" customWidth="1" min="14" max="14"/>
    <col width="17" customWidth="1" min="15" max="15"/>
    <col width="17" customWidth="1" min="16" max="16"/>
    <col width="15" customWidth="1" min="17" max="17"/>
    <col width="14" customWidth="1" min="18" max="18"/>
    <col width="18" customWidth="1" min="19" max="19"/>
    <col width="17" customWidth="1" min="20" max="20"/>
    <col width="19" customWidth="1" min="21" max="21"/>
    <col width="19" customWidth="1" min="22" max="22"/>
    <col width="25" customWidth="1" min="23" max="23"/>
  </cols>
  <sheetData>
    <row r="1" ht="28" customHeight="1">
      <c r="A1" s="1" t="inlineStr">
        <is>
          <t>Emergency Service Rate Calculations</t>
        </is>
      </c>
    </row>
    <row r="2" ht="28" customHeight="1">
      <c r="A2" s="2" t="inlineStr">
        <is>
          <t>Enter job details in orange cells. Calculated cells use the editable assumptions and do not include taxes.</t>
        </is>
      </c>
    </row>
    <row r="3" ht="24" customHeight="1">
      <c r="A3" s="2" t="inlineStr">
        <is>
          <t>Review any alert before using a price. Entered statuses and responsibilities are planning labels only.</t>
        </is>
      </c>
    </row>
    <row r="4" ht="42" customHeight="1">
      <c r="A4" s="9" t="inlineStr">
        <is>
          <t>Service Date</t>
        </is>
      </c>
      <c r="B4" s="9" t="inlineStr">
        <is>
          <t>Customer</t>
        </is>
      </c>
      <c r="C4" s="9" t="inlineStr">
        <is>
          <t>Job ID</t>
        </is>
      </c>
      <c r="D4" s="9" t="inlineStr">
        <is>
          <t>Equipment</t>
        </is>
      </c>
      <c r="E4" s="9" t="inlineStr">
        <is>
          <t>Technician</t>
        </is>
      </c>
      <c r="F4" s="9" t="inlineStr">
        <is>
          <t>Service Window</t>
        </is>
      </c>
      <c r="G4" s="9" t="inlineStr">
        <is>
          <t>Description</t>
        </is>
      </c>
      <c r="H4" s="9" t="inlineStr">
        <is>
          <t>Responsibility</t>
        </is>
      </c>
      <c r="I4" s="9" t="inlineStr">
        <is>
          <t>Status</t>
        </is>
      </c>
      <c r="J4" s="9" t="inlineStr">
        <is>
          <t>Labor Hours</t>
        </is>
      </c>
      <c r="K4" s="9" t="inlineStr">
        <is>
          <t>Parts Quantity</t>
        </is>
      </c>
      <c r="L4" s="9" t="inlineStr">
        <is>
          <t>Parts Unit</t>
        </is>
      </c>
      <c r="M4" s="9" t="inlineStr">
        <is>
          <t>Parts Unit Cost</t>
        </is>
      </c>
      <c r="N4" s="9" t="inlineStr">
        <is>
          <t>Minimum Callout</t>
        </is>
      </c>
      <c r="O4" s="9" t="inlineStr">
        <is>
          <t>Billable Labor Hours</t>
        </is>
      </c>
      <c r="P4" s="9" t="inlineStr">
        <is>
          <t>Billed Labor Rate</t>
        </is>
      </c>
      <c r="Q4" s="9" t="inlineStr">
        <is>
          <t>Labor Charge</t>
        </is>
      </c>
      <c r="R4" s="9" t="inlineStr">
        <is>
          <t>Parts Price</t>
        </is>
      </c>
      <c r="S4" s="9" t="inlineStr">
        <is>
          <t>Emergency Premium</t>
        </is>
      </c>
      <c r="T4" s="9" t="inlineStr">
        <is>
          <t>Estimated Price</t>
        </is>
      </c>
      <c r="U4" s="9" t="inlineStr">
        <is>
          <t>Estimated Direct Cost</t>
        </is>
      </c>
      <c r="V4" s="9" t="inlineStr">
        <is>
          <t>Estimated Gross Margin</t>
        </is>
      </c>
      <c r="W4" s="9" t="inlineStr">
        <is>
          <t>Review Alert</t>
        </is>
      </c>
    </row>
    <row r="5">
      <c r="A5" s="32" t="n">
        <v>46268</v>
      </c>
      <c r="B5" s="17" t="inlineStr">
        <is>
          <t>Fictional Customer 01</t>
        </is>
      </c>
      <c r="C5" s="17" t="inlineStr">
        <is>
          <t>FICTIONAL-EMR-001</t>
        </is>
      </c>
      <c r="D5" s="17" t="inlineStr">
        <is>
          <t>Fictional Training Rooftop Unit A</t>
        </is>
      </c>
      <c r="E5" s="18" t="inlineStr">
        <is>
          <t>Fictional Tech A</t>
        </is>
      </c>
      <c r="F5" s="18" t="inlineStr">
        <is>
          <t>Weeknight</t>
        </is>
      </c>
      <c r="G5" s="17" t="inlineStr">
        <is>
          <t>Demo no-cool diagnostic and capacitor replacement</t>
        </is>
      </c>
      <c r="H5" s="18" t="inlineStr">
        <is>
          <t>Customer</t>
        </is>
      </c>
      <c r="I5" s="18" t="inlineStr">
        <is>
          <t>Draft</t>
        </is>
      </c>
      <c r="J5" s="19" t="n">
        <v>1.5</v>
      </c>
      <c r="K5" s="20" t="n">
        <v>1</v>
      </c>
      <c r="L5" s="18" t="inlineStr">
        <is>
          <t>Each</t>
        </is>
      </c>
      <c r="M5" s="21" t="n">
        <v>28.5</v>
      </c>
      <c r="N5" s="12">
        <f>IF(OR($C5="",$F5=""),"",IFERROR(VLOOKUP($F5,'Assumptions'!$A$5:$F$8,2,FALSE),""))</f>
        <v/>
      </c>
      <c r="O5" s="22">
        <f>IF(OR($C5="",$F5="",$J5=""),"",IFERROR(MAX($J5,VLOOKUP($F5,'Assumptions'!$A$5:$F$8,3,FALSE)),""))</f>
        <v/>
      </c>
      <c r="P5" s="12">
        <f>IF(OR($C5="",$F5=""),"",IFERROR(VLOOKUP($F5,'Assumptions'!$A$5:$F$8,4,FALSE)*VLOOKUP($F5,'Assumptions'!$A$5:$F$8,5,FALSE),""))</f>
        <v/>
      </c>
      <c r="Q5" s="12">
        <f>IF(OR($C5="",$O5="",$P5=""),"",IFERROR($O5*$P5,""))</f>
        <v/>
      </c>
      <c r="R5" s="12">
        <f>IF($C5="","",IF(AND($K5="",$M5=""),0,IF(OR($K5="",$M5=""),"",IFERROR($K5*$M5*(1+'Assumptions'!$B$13),""))))</f>
        <v/>
      </c>
      <c r="S5" s="12">
        <f>IF(OR($C5="",$N5="",$Q5=""),"",IFERROR(($N5+$Q5)*VLOOKUP($F5,'Assumptions'!$A$5:$F$8,6,FALSE),""))</f>
        <v/>
      </c>
      <c r="T5" s="12">
        <f>IF($C5="","",IF(OR($N5="",$Q5="",$R5="",$S5=""),"",SUM($N5,$Q5,$R5,$S5)))</f>
        <v/>
      </c>
      <c r="U5" s="12">
        <f>IF($C5="","",IF(OR($F5="",$J5="",AND($K5&lt;&gt;"",$M5=""),AND($K5="",$M5&lt;&gt;"")),"",IFERROR($J5*'Assumptions'!$B$14*VLOOKUP($F5,'Assumptions'!$A$5:$F$8,5,FALSE)+IF(AND($K5="",$M5=""),0,$K5*$M5),"")))</f>
        <v/>
      </c>
      <c r="V5" s="23">
        <f>IF(OR($C5="",$T5="",$U5=""),"",IFERROR(($T5-$U5)/$T5,""))</f>
        <v/>
      </c>
      <c r="W5" s="10">
        <f>IF($C5="","",IF(OR($A5="",$B5="",$D5="",$E5="",$F5="",$G5="",$H5="",$I5="",$J5=""),"Complete required inputs",IF($J5&gt;'Assumptions'!$B$15,"Check labor hours",IF(OR(AND($K5&lt;&gt;"",$M5=""),AND($K5="",$M5&lt;&gt;""),AND($K5&gt;0,$L5=""),AND($K5="",$L5&lt;&gt;"")),"Check parts entries",IF($I5="Needs Review","Review entered status","")))))</f>
        <v/>
      </c>
    </row>
    <row r="6">
      <c r="A6" s="32" t="n">
        <v>46269</v>
      </c>
      <c r="B6" s="17" t="inlineStr">
        <is>
          <t>Fictional Customer 02</t>
        </is>
      </c>
      <c r="C6" s="17" t="inlineStr">
        <is>
          <t>FICTIONAL-EMR-002</t>
        </is>
      </c>
      <c r="D6" s="17" t="inlineStr">
        <is>
          <t>Fictional Training Air Handler B</t>
        </is>
      </c>
      <c r="E6" s="18" t="inlineStr">
        <is>
          <t>Fictional Tech B</t>
        </is>
      </c>
      <c r="F6" s="18" t="inlineStr">
        <is>
          <t>Weekend</t>
        </is>
      </c>
      <c r="G6" s="17" t="inlineStr">
        <is>
          <t>Demo blower wheel inspection and replacement</t>
        </is>
      </c>
      <c r="H6" s="18" t="inlineStr">
        <is>
          <t>Customer</t>
        </is>
      </c>
      <c r="I6" s="18" t="inlineStr">
        <is>
          <t>Scheduled</t>
        </is>
      </c>
      <c r="J6" s="19" t="n">
        <v>2.75</v>
      </c>
      <c r="K6" s="20" t="n">
        <v>1</v>
      </c>
      <c r="L6" s="18" t="inlineStr">
        <is>
          <t>Each</t>
        </is>
      </c>
      <c r="M6" s="21" t="n">
        <v>86</v>
      </c>
      <c r="N6" s="15">
        <f>IF(OR($C6="",$F6=""),"",IFERROR(VLOOKUP($F6,'Assumptions'!$A$5:$F$8,2,FALSE),""))</f>
        <v/>
      </c>
      <c r="O6" s="24">
        <f>IF(OR($C6="",$F6="",$J6=""),"",IFERROR(MAX($J6,VLOOKUP($F6,'Assumptions'!$A$5:$F$8,3,FALSE)),""))</f>
        <v/>
      </c>
      <c r="P6" s="15">
        <f>IF(OR($C6="",$F6=""),"",IFERROR(VLOOKUP($F6,'Assumptions'!$A$5:$F$8,4,FALSE)*VLOOKUP($F6,'Assumptions'!$A$5:$F$8,5,FALSE),""))</f>
        <v/>
      </c>
      <c r="Q6" s="15">
        <f>IF(OR($C6="",$O6="",$P6=""),"",IFERROR($O6*$P6,""))</f>
        <v/>
      </c>
      <c r="R6" s="15">
        <f>IF($C6="","",IF(AND($K6="",$M6=""),0,IF(OR($K6="",$M6=""),"",IFERROR($K6*$M6*(1+'Assumptions'!$B$13),""))))</f>
        <v/>
      </c>
      <c r="S6" s="15">
        <f>IF(OR($C6="",$N6="",$Q6=""),"",IFERROR(($N6+$Q6)*VLOOKUP($F6,'Assumptions'!$A$5:$F$8,6,FALSE),""))</f>
        <v/>
      </c>
      <c r="T6" s="15">
        <f>IF($C6="","",IF(OR($N6="",$Q6="",$R6="",$S6=""),"",SUM($N6,$Q6,$R6,$S6)))</f>
        <v/>
      </c>
      <c r="U6" s="15">
        <f>IF($C6="","",IF(OR($F6="",$J6="",AND($K6&lt;&gt;"",$M6=""),AND($K6="",$M6&lt;&gt;"")),"",IFERROR($J6*'Assumptions'!$B$14*VLOOKUP($F6,'Assumptions'!$A$5:$F$8,5,FALSE)+IF(AND($K6="",$M6=""),0,$K6*$M6),"")))</f>
        <v/>
      </c>
      <c r="V6" s="25">
        <f>IF(OR($C6="",$T6="",$U6=""),"",IFERROR(($T6-$U6)/$T6,""))</f>
        <v/>
      </c>
      <c r="W6" s="13">
        <f>IF($C6="","",IF(OR($A6="",$B6="",$D6="",$E6="",$F6="",$G6="",$H6="",$I6="",$J6=""),"Complete required inputs",IF($J6&gt;'Assumptions'!$B$15,"Check labor hours",IF(OR(AND($K6&lt;&gt;"",$M6=""),AND($K6="",$M6&lt;&gt;""),AND($K6&gt;0,$L6=""),AND($K6="",$L6&lt;&gt;"")),"Check parts entries",IF($I6="Needs Review","Review entered status","")))))</f>
        <v/>
      </c>
    </row>
    <row r="7">
      <c r="A7" s="32" t="n">
        <v>46270</v>
      </c>
      <c r="B7" s="17" t="inlineStr">
        <is>
          <t>Fictional Customer 03</t>
        </is>
      </c>
      <c r="C7" s="17" t="inlineStr">
        <is>
          <t>FICTIONAL-EMR-003</t>
        </is>
      </c>
      <c r="D7" s="17" t="inlineStr">
        <is>
          <t>Fictional Training Boiler C</t>
        </is>
      </c>
      <c r="E7" s="18" t="inlineStr">
        <is>
          <t>Fictional Tech C</t>
        </is>
      </c>
      <c r="F7" s="18" t="inlineStr">
        <is>
          <t>Holiday</t>
        </is>
      </c>
      <c r="G7" s="17" t="inlineStr">
        <is>
          <t>Demo boiler ignition check and sensor replacement</t>
        </is>
      </c>
      <c r="H7" s="18" t="inlineStr">
        <is>
          <t>Warranty Review</t>
        </is>
      </c>
      <c r="I7" s="18" t="inlineStr">
        <is>
          <t>Needs Review</t>
        </is>
      </c>
      <c r="J7" s="19" t="n">
        <v>3.25</v>
      </c>
      <c r="K7" s="20" t="n">
        <v>1</v>
      </c>
      <c r="L7" s="18" t="inlineStr">
        <is>
          <t>Each</t>
        </is>
      </c>
      <c r="M7" s="21" t="n">
        <v>44</v>
      </c>
      <c r="N7" s="12">
        <f>IF(OR($C7="",$F7=""),"",IFERROR(VLOOKUP($F7,'Assumptions'!$A$5:$F$8,2,FALSE),""))</f>
        <v/>
      </c>
      <c r="O7" s="22">
        <f>IF(OR($C7="",$F7="",$J7=""),"",IFERROR(MAX($J7,VLOOKUP($F7,'Assumptions'!$A$5:$F$8,3,FALSE)),""))</f>
        <v/>
      </c>
      <c r="P7" s="12">
        <f>IF(OR($C7="",$F7=""),"",IFERROR(VLOOKUP($F7,'Assumptions'!$A$5:$F$8,4,FALSE)*VLOOKUP($F7,'Assumptions'!$A$5:$F$8,5,FALSE),""))</f>
        <v/>
      </c>
      <c r="Q7" s="12">
        <f>IF(OR($C7="",$O7="",$P7=""),"",IFERROR($O7*$P7,""))</f>
        <v/>
      </c>
      <c r="R7" s="12">
        <f>IF($C7="","",IF(AND($K7="",$M7=""),0,IF(OR($K7="",$M7=""),"",IFERROR($K7*$M7*(1+'Assumptions'!$B$13),""))))</f>
        <v/>
      </c>
      <c r="S7" s="12">
        <f>IF(OR($C7="",$N7="",$Q7=""),"",IFERROR(($N7+$Q7)*VLOOKUP($F7,'Assumptions'!$A$5:$F$8,6,FALSE),""))</f>
        <v/>
      </c>
      <c r="T7" s="12">
        <f>IF($C7="","",IF(OR($N7="",$Q7="",$R7="",$S7=""),"",SUM($N7,$Q7,$R7,$S7)))</f>
        <v/>
      </c>
      <c r="U7" s="12">
        <f>IF($C7="","",IF(OR($F7="",$J7="",AND($K7&lt;&gt;"",$M7=""),AND($K7="",$M7&lt;&gt;"")),"",IFERROR($J7*'Assumptions'!$B$14*VLOOKUP($F7,'Assumptions'!$A$5:$F$8,5,FALSE)+IF(AND($K7="",$M7=""),0,$K7*$M7),"")))</f>
        <v/>
      </c>
      <c r="V7" s="23">
        <f>IF(OR($C7="",$T7="",$U7=""),"",IFERROR(($T7-$U7)/$T7,""))</f>
        <v/>
      </c>
      <c r="W7" s="10">
        <f>IF($C7="","",IF(OR($A7="",$B7="",$D7="",$E7="",$F7="",$G7="",$H7="",$I7="",$J7=""),"Complete required inputs",IF($J7&gt;'Assumptions'!$B$15,"Check labor hours",IF(OR(AND($K7&lt;&gt;"",$M7=""),AND($K7="",$M7&lt;&gt;""),AND($K7&gt;0,$L7=""),AND($K7="",$L7&lt;&gt;"")),"Check parts entries",IF($I7="Needs Review","Review entered status","")))))</f>
        <v/>
      </c>
    </row>
    <row r="8">
      <c r="A8" s="32" t="n">
        <v>46271</v>
      </c>
      <c r="B8" s="17" t="inlineStr">
        <is>
          <t>Fictional Customer 04</t>
        </is>
      </c>
      <c r="C8" s="17" t="inlineStr">
        <is>
          <t>FICTIONAL-EMR-004</t>
        </is>
      </c>
      <c r="D8" s="17" t="inlineStr">
        <is>
          <t>Fictional Training Furnace D</t>
        </is>
      </c>
      <c r="E8" s="18" t="inlineStr">
        <is>
          <t>Fictional Tech D</t>
        </is>
      </c>
      <c r="F8" s="18" t="inlineStr">
        <is>
          <t>Normal Hours</t>
        </is>
      </c>
      <c r="G8" s="17" t="inlineStr">
        <is>
          <t>Demo condensate drain clearing</t>
        </is>
      </c>
      <c r="H8" s="18" t="inlineStr">
        <is>
          <t>Contractor</t>
        </is>
      </c>
      <c r="I8" s="18" t="inlineStr">
        <is>
          <t>Scheduled</t>
        </is>
      </c>
      <c r="J8" s="19" t="n">
        <v>0.75</v>
      </c>
      <c r="K8" s="20" t="n">
        <v>12</v>
      </c>
      <c r="L8" s="18" t="inlineStr">
        <is>
          <t>Foot</t>
        </is>
      </c>
      <c r="M8" s="21" t="n">
        <v>1.25</v>
      </c>
      <c r="N8" s="15">
        <f>IF(OR($C8="",$F8=""),"",IFERROR(VLOOKUP($F8,'Assumptions'!$A$5:$F$8,2,FALSE),""))</f>
        <v/>
      </c>
      <c r="O8" s="24">
        <f>IF(OR($C8="",$F8="",$J8=""),"",IFERROR(MAX($J8,VLOOKUP($F8,'Assumptions'!$A$5:$F$8,3,FALSE)),""))</f>
        <v/>
      </c>
      <c r="P8" s="15">
        <f>IF(OR($C8="",$F8=""),"",IFERROR(VLOOKUP($F8,'Assumptions'!$A$5:$F$8,4,FALSE)*VLOOKUP($F8,'Assumptions'!$A$5:$F$8,5,FALSE),""))</f>
        <v/>
      </c>
      <c r="Q8" s="15">
        <f>IF(OR($C8="",$O8="",$P8=""),"",IFERROR($O8*$P8,""))</f>
        <v/>
      </c>
      <c r="R8" s="15">
        <f>IF($C8="","",IF(AND($K8="",$M8=""),0,IF(OR($K8="",$M8=""),"",IFERROR($K8*$M8*(1+'Assumptions'!$B$13),""))))</f>
        <v/>
      </c>
      <c r="S8" s="15">
        <f>IF(OR($C8="",$N8="",$Q8=""),"",IFERROR(($N8+$Q8)*VLOOKUP($F8,'Assumptions'!$A$5:$F$8,6,FALSE),""))</f>
        <v/>
      </c>
      <c r="T8" s="15">
        <f>IF($C8="","",IF(OR($N8="",$Q8="",$R8="",$S8=""),"",SUM($N8,$Q8,$R8,$S8)))</f>
        <v/>
      </c>
      <c r="U8" s="15">
        <f>IF($C8="","",IF(OR($F8="",$J8="",AND($K8&lt;&gt;"",$M8=""),AND($K8="",$M8&lt;&gt;"")),"",IFERROR($J8*'Assumptions'!$B$14*VLOOKUP($F8,'Assumptions'!$A$5:$F$8,5,FALSE)+IF(AND($K8="",$M8=""),0,$K8*$M8),"")))</f>
        <v/>
      </c>
      <c r="V8" s="25">
        <f>IF(OR($C8="",$T8="",$U8=""),"",IFERROR(($T8-$U8)/$T8,""))</f>
        <v/>
      </c>
      <c r="W8" s="13">
        <f>IF($C8="","",IF(OR($A8="",$B8="",$D8="",$E8="",$F8="",$G8="",$H8="",$I8="",$J8=""),"Complete required inputs",IF($J8&gt;'Assumptions'!$B$15,"Check labor hours",IF(OR(AND($K8&lt;&gt;"",$M8=""),AND($K8="",$M8&lt;&gt;""),AND($K8&gt;0,$L8=""),AND($K8="",$L8&lt;&gt;"")),"Check parts entries",IF($I8="Needs Review","Review entered status","")))))</f>
        <v/>
      </c>
    </row>
    <row r="9">
      <c r="A9" s="32" t="n">
        <v>46272</v>
      </c>
      <c r="B9" s="17" t="inlineStr">
        <is>
          <t>Fictional Customer 05</t>
        </is>
      </c>
      <c r="C9" s="17" t="inlineStr">
        <is>
          <t>FICTIONAL-EMR-005</t>
        </is>
      </c>
      <c r="D9" s="17" t="inlineStr">
        <is>
          <t>Fictional Training Heat Pump E</t>
        </is>
      </c>
      <c r="E9" s="18" t="inlineStr">
        <is>
          <t>Fictional Tech A</t>
        </is>
      </c>
      <c r="F9" s="18" t="inlineStr">
        <is>
          <t>Weeknight</t>
        </is>
      </c>
      <c r="G9" s="17" t="inlineStr">
        <is>
          <t>Demo heat pump contactor replacement</t>
        </is>
      </c>
      <c r="H9" s="18" t="inlineStr">
        <is>
          <t>Customer</t>
        </is>
      </c>
      <c r="I9" s="18" t="inlineStr">
        <is>
          <t>Completed</t>
        </is>
      </c>
      <c r="J9" s="19" t="n">
        <v>2.5</v>
      </c>
      <c r="K9" s="20" t="n">
        <v>1</v>
      </c>
      <c r="L9" s="18" t="inlineStr">
        <is>
          <t>Each</t>
        </is>
      </c>
      <c r="M9" s="21" t="n">
        <v>52</v>
      </c>
      <c r="N9" s="12">
        <f>IF(OR($C9="",$F9=""),"",IFERROR(VLOOKUP($F9,'Assumptions'!$A$5:$F$8,2,FALSE),""))</f>
        <v/>
      </c>
      <c r="O9" s="22">
        <f>IF(OR($C9="",$F9="",$J9=""),"",IFERROR(MAX($J9,VLOOKUP($F9,'Assumptions'!$A$5:$F$8,3,FALSE)),""))</f>
        <v/>
      </c>
      <c r="P9" s="12">
        <f>IF(OR($C9="",$F9=""),"",IFERROR(VLOOKUP($F9,'Assumptions'!$A$5:$F$8,4,FALSE)*VLOOKUP($F9,'Assumptions'!$A$5:$F$8,5,FALSE),""))</f>
        <v/>
      </c>
      <c r="Q9" s="12">
        <f>IF(OR($C9="",$O9="",$P9=""),"",IFERROR($O9*$P9,""))</f>
        <v/>
      </c>
      <c r="R9" s="12">
        <f>IF($C9="","",IF(AND($K9="",$M9=""),0,IF(OR($K9="",$M9=""),"",IFERROR($K9*$M9*(1+'Assumptions'!$B$13),""))))</f>
        <v/>
      </c>
      <c r="S9" s="12">
        <f>IF(OR($C9="",$N9="",$Q9=""),"",IFERROR(($N9+$Q9)*VLOOKUP($F9,'Assumptions'!$A$5:$F$8,6,FALSE),""))</f>
        <v/>
      </c>
      <c r="T9" s="12">
        <f>IF($C9="","",IF(OR($N9="",$Q9="",$R9="",$S9=""),"",SUM($N9,$Q9,$R9,$S9)))</f>
        <v/>
      </c>
      <c r="U9" s="12">
        <f>IF($C9="","",IF(OR($F9="",$J9="",AND($K9&lt;&gt;"",$M9=""),AND($K9="",$M9&lt;&gt;"")),"",IFERROR($J9*'Assumptions'!$B$14*VLOOKUP($F9,'Assumptions'!$A$5:$F$8,5,FALSE)+IF(AND($K9="",$M9=""),0,$K9*$M9),"")))</f>
        <v/>
      </c>
      <c r="V9" s="23">
        <f>IF(OR($C9="",$T9="",$U9=""),"",IFERROR(($T9-$U9)/$T9,""))</f>
        <v/>
      </c>
      <c r="W9" s="10">
        <f>IF($C9="","",IF(OR($A9="",$B9="",$D9="",$E9="",$F9="",$G9="",$H9="",$I9="",$J9=""),"Complete required inputs",IF($J9&gt;'Assumptions'!$B$15,"Check labor hours",IF(OR(AND($K9&lt;&gt;"",$M9=""),AND($K9="",$M9&lt;&gt;""),AND($K9&gt;0,$L9=""),AND($K9="",$L9&lt;&gt;"")),"Check parts entries",IF($I9="Needs Review","Review entered status","")))))</f>
        <v/>
      </c>
    </row>
    <row r="10">
      <c r="A10" s="32" t="n">
        <v>46273</v>
      </c>
      <c r="B10" s="17" t="inlineStr">
        <is>
          <t>Fictional Customer 06</t>
        </is>
      </c>
      <c r="C10" s="17" t="inlineStr">
        <is>
          <t>FICTIONAL-EMR-006</t>
        </is>
      </c>
      <c r="D10" s="17" t="inlineStr">
        <is>
          <t>Fictional Training Split System F</t>
        </is>
      </c>
      <c r="E10" s="18" t="inlineStr">
        <is>
          <t>Fictional Tech B</t>
        </is>
      </c>
      <c r="F10" s="18" t="inlineStr">
        <is>
          <t>Weekend</t>
        </is>
      </c>
      <c r="G10" s="17" t="inlineStr">
        <is>
          <t>Demo refrigerant leak visual check</t>
        </is>
      </c>
      <c r="H10" s="18" t="inlineStr">
        <is>
          <t>Customer</t>
        </is>
      </c>
      <c r="I10" s="18" t="inlineStr">
        <is>
          <t>Needs Review</t>
        </is>
      </c>
      <c r="J10" s="19" t="n">
        <v>4</v>
      </c>
      <c r="K10" s="20" t="n"/>
      <c r="L10" s="18" t="n"/>
      <c r="M10" s="21" t="n"/>
      <c r="N10" s="15">
        <f>IF(OR($C10="",$F10=""),"",IFERROR(VLOOKUP($F10,'Assumptions'!$A$5:$F$8,2,FALSE),""))</f>
        <v/>
      </c>
      <c r="O10" s="24">
        <f>IF(OR($C10="",$F10="",$J10=""),"",IFERROR(MAX($J10,VLOOKUP($F10,'Assumptions'!$A$5:$F$8,3,FALSE)),""))</f>
        <v/>
      </c>
      <c r="P10" s="15">
        <f>IF(OR($C10="",$F10=""),"",IFERROR(VLOOKUP($F10,'Assumptions'!$A$5:$F$8,4,FALSE)*VLOOKUP($F10,'Assumptions'!$A$5:$F$8,5,FALSE),""))</f>
        <v/>
      </c>
      <c r="Q10" s="15">
        <f>IF(OR($C10="",$O10="",$P10=""),"",IFERROR($O10*$P10,""))</f>
        <v/>
      </c>
      <c r="R10" s="15">
        <f>IF($C10="","",IF(AND($K10="",$M10=""),0,IF(OR($K10="",$M10=""),"",IFERROR($K10*$M10*(1+'Assumptions'!$B$13),""))))</f>
        <v/>
      </c>
      <c r="S10" s="15">
        <f>IF(OR($C10="",$N10="",$Q10=""),"",IFERROR(($N10+$Q10)*VLOOKUP($F10,'Assumptions'!$A$5:$F$8,6,FALSE),""))</f>
        <v/>
      </c>
      <c r="T10" s="15">
        <f>IF($C10="","",IF(OR($N10="",$Q10="",$R10="",$S10=""),"",SUM($N10,$Q10,$R10,$S10)))</f>
        <v/>
      </c>
      <c r="U10" s="15">
        <f>IF($C10="","",IF(OR($F10="",$J10="",AND($K10&lt;&gt;"",$M10=""),AND($K10="",$M10&lt;&gt;"")),"",IFERROR($J10*'Assumptions'!$B$14*VLOOKUP($F10,'Assumptions'!$A$5:$F$8,5,FALSE)+IF(AND($K10="",$M10=""),0,$K10*$M10),"")))</f>
        <v/>
      </c>
      <c r="V10" s="25">
        <f>IF(OR($C10="",$T10="",$U10=""),"",IFERROR(($T10-$U10)/$T10,""))</f>
        <v/>
      </c>
      <c r="W10" s="13">
        <f>IF($C10="","",IF(OR($A10="",$B10="",$D10="",$E10="",$F10="",$G10="",$H10="",$I10="",$J10=""),"Complete required inputs",IF($J10&gt;'Assumptions'!$B$15,"Check labor hours",IF(OR(AND($K10&lt;&gt;"",$M10=""),AND($K10="",$M10&lt;&gt;""),AND($K10&gt;0,$L10=""),AND($K10="",$L10&lt;&gt;"")),"Check parts entries",IF($I10="Needs Review","Review entered status","")))))</f>
        <v/>
      </c>
    </row>
    <row r="11">
      <c r="A11" s="32" t="n">
        <v>46274</v>
      </c>
      <c r="B11" s="17" t="inlineStr">
        <is>
          <t>Fictional Customer 07</t>
        </is>
      </c>
      <c r="C11" s="17" t="inlineStr">
        <is>
          <t>FICTIONAL-EMR-007</t>
        </is>
      </c>
      <c r="D11" s="17" t="inlineStr">
        <is>
          <t>Fictional Training Air Handler G</t>
        </is>
      </c>
      <c r="E11" s="18" t="inlineStr">
        <is>
          <t>Fictional Tech C</t>
        </is>
      </c>
      <c r="F11" s="18" t="inlineStr">
        <is>
          <t>Holiday</t>
        </is>
      </c>
      <c r="G11" s="17" t="inlineStr">
        <is>
          <t>Demo air handler motor evaluation</t>
        </is>
      </c>
      <c r="H11" s="18" t="inlineStr">
        <is>
          <t>Customer</t>
        </is>
      </c>
      <c r="I11" s="18" t="inlineStr">
        <is>
          <t>Draft</t>
        </is>
      </c>
      <c r="J11" s="19" t="n">
        <v>18</v>
      </c>
      <c r="K11" s="20" t="n">
        <v>1</v>
      </c>
      <c r="L11" s="18" t="inlineStr">
        <is>
          <t>Each</t>
        </is>
      </c>
      <c r="M11" s="21" t="n">
        <v>310</v>
      </c>
      <c r="N11" s="12">
        <f>IF(OR($C11="",$F11=""),"",IFERROR(VLOOKUP($F11,'Assumptions'!$A$5:$F$8,2,FALSE),""))</f>
        <v/>
      </c>
      <c r="O11" s="22">
        <f>IF(OR($C11="",$F11="",$J11=""),"",IFERROR(MAX($J11,VLOOKUP($F11,'Assumptions'!$A$5:$F$8,3,FALSE)),""))</f>
        <v/>
      </c>
      <c r="P11" s="12">
        <f>IF(OR($C11="",$F11=""),"",IFERROR(VLOOKUP($F11,'Assumptions'!$A$5:$F$8,4,FALSE)*VLOOKUP($F11,'Assumptions'!$A$5:$F$8,5,FALSE),""))</f>
        <v/>
      </c>
      <c r="Q11" s="12">
        <f>IF(OR($C11="",$O11="",$P11=""),"",IFERROR($O11*$P11,""))</f>
        <v/>
      </c>
      <c r="R11" s="12">
        <f>IF($C11="","",IF(AND($K11="",$M11=""),0,IF(OR($K11="",$M11=""),"",IFERROR($K11*$M11*(1+'Assumptions'!$B$13),""))))</f>
        <v/>
      </c>
      <c r="S11" s="12">
        <f>IF(OR($C11="",$N11="",$Q11=""),"",IFERROR(($N11+$Q11)*VLOOKUP($F11,'Assumptions'!$A$5:$F$8,6,FALSE),""))</f>
        <v/>
      </c>
      <c r="T11" s="12">
        <f>IF($C11="","",IF(OR($N11="",$Q11="",$R11="",$S11=""),"",SUM($N11,$Q11,$R11,$S11)))</f>
        <v/>
      </c>
      <c r="U11" s="12">
        <f>IF($C11="","",IF(OR($F11="",$J11="",AND($K11&lt;&gt;"",$M11=""),AND($K11="",$M11&lt;&gt;"")),"",IFERROR($J11*'Assumptions'!$B$14*VLOOKUP($F11,'Assumptions'!$A$5:$F$8,5,FALSE)+IF(AND($K11="",$M11=""),0,$K11*$M11),"")))</f>
        <v/>
      </c>
      <c r="V11" s="23">
        <f>IF(OR($C11="",$T11="",$U11=""),"",IFERROR(($T11-$U11)/$T11,""))</f>
        <v/>
      </c>
      <c r="W11" s="10">
        <f>IF($C11="","",IF(OR($A11="",$B11="",$D11="",$E11="",$F11="",$G11="",$H11="",$I11="",$J11=""),"Complete required inputs",IF($J11&gt;'Assumptions'!$B$15,"Check labor hours",IF(OR(AND($K11&lt;&gt;"",$M11=""),AND($K11="",$M11&lt;&gt;""),AND($K11&gt;0,$L11=""),AND($K11="",$L11&lt;&gt;"")),"Check parts entries",IF($I11="Needs Review","Review entered status","")))))</f>
        <v/>
      </c>
    </row>
    <row r="12">
      <c r="A12" s="32" t="n">
        <v>46275</v>
      </c>
      <c r="B12" s="17" t="inlineStr">
        <is>
          <t>Fictional Customer 08</t>
        </is>
      </c>
      <c r="C12" s="17" t="inlineStr">
        <is>
          <t>FICTIONAL-EMR-008</t>
        </is>
      </c>
      <c r="D12" s="17" t="inlineStr">
        <is>
          <t>Fictional Training Furnace H</t>
        </is>
      </c>
      <c r="E12" s="18" t="inlineStr">
        <is>
          <t>Fictional Tech D</t>
        </is>
      </c>
      <c r="F12" s="18" t="inlineStr">
        <is>
          <t>Normal Hours</t>
        </is>
      </c>
      <c r="G12" s="17" t="inlineStr">
        <is>
          <t>Demo thermostat wiring correction</t>
        </is>
      </c>
      <c r="H12" s="18" t="inlineStr">
        <is>
          <t>Contractor</t>
        </is>
      </c>
      <c r="I12" s="18" t="inlineStr">
        <is>
          <t>Canceled</t>
        </is>
      </c>
      <c r="J12" s="19" t="n">
        <v>1</v>
      </c>
      <c r="K12" s="20" t="n">
        <v>20</v>
      </c>
      <c r="L12" s="18" t="inlineStr">
        <is>
          <t>Foot</t>
        </is>
      </c>
      <c r="M12" s="21" t="n">
        <v>0.85</v>
      </c>
      <c r="N12" s="15">
        <f>IF(OR($C12="",$F12=""),"",IFERROR(VLOOKUP($F12,'Assumptions'!$A$5:$F$8,2,FALSE),""))</f>
        <v/>
      </c>
      <c r="O12" s="24">
        <f>IF(OR($C12="",$F12="",$J12=""),"",IFERROR(MAX($J12,VLOOKUP($F12,'Assumptions'!$A$5:$F$8,3,FALSE)),""))</f>
        <v/>
      </c>
      <c r="P12" s="15">
        <f>IF(OR($C12="",$F12=""),"",IFERROR(VLOOKUP($F12,'Assumptions'!$A$5:$F$8,4,FALSE)*VLOOKUP($F12,'Assumptions'!$A$5:$F$8,5,FALSE),""))</f>
        <v/>
      </c>
      <c r="Q12" s="15">
        <f>IF(OR($C12="",$O12="",$P12=""),"",IFERROR($O12*$P12,""))</f>
        <v/>
      </c>
      <c r="R12" s="15">
        <f>IF($C12="","",IF(AND($K12="",$M12=""),0,IF(OR($K12="",$M12=""),"",IFERROR($K12*$M12*(1+'Assumptions'!$B$13),""))))</f>
        <v/>
      </c>
      <c r="S12" s="15">
        <f>IF(OR($C12="",$N12="",$Q12=""),"",IFERROR(($N12+$Q12)*VLOOKUP($F12,'Assumptions'!$A$5:$F$8,6,FALSE),""))</f>
        <v/>
      </c>
      <c r="T12" s="15">
        <f>IF($C12="","",IF(OR($N12="",$Q12="",$R12="",$S12=""),"",SUM($N12,$Q12,$R12,$S12)))</f>
        <v/>
      </c>
      <c r="U12" s="15">
        <f>IF($C12="","",IF(OR($F12="",$J12="",AND($K12&lt;&gt;"",$M12=""),AND($K12="",$M12&lt;&gt;"")),"",IFERROR($J12*'Assumptions'!$B$14*VLOOKUP($F12,'Assumptions'!$A$5:$F$8,5,FALSE)+IF(AND($K12="",$M12=""),0,$K12*$M12),"")))</f>
        <v/>
      </c>
      <c r="V12" s="25">
        <f>IF(OR($C12="",$T12="",$U12=""),"",IFERROR(($T12-$U12)/$T12,""))</f>
        <v/>
      </c>
      <c r="W12" s="13">
        <f>IF($C12="","",IF(OR($A12="",$B12="",$D12="",$E12="",$F12="",$G12="",$H12="",$I12="",$J12=""),"Complete required inputs",IF($J12&gt;'Assumptions'!$B$15,"Check labor hours",IF(OR(AND($K12&lt;&gt;"",$M12=""),AND($K12="",$M12&lt;&gt;""),AND($K12&gt;0,$L12=""),AND($K12="",$L12&lt;&gt;"")),"Check parts entries",IF($I12="Needs Review","Review entered status","")))))</f>
        <v/>
      </c>
    </row>
    <row r="13">
      <c r="A13" s="32" t="n">
        <v>46276</v>
      </c>
      <c r="B13" s="17" t="inlineStr">
        <is>
          <t>Fictional Customer 09</t>
        </is>
      </c>
      <c r="C13" s="17" t="inlineStr">
        <is>
          <t>FICTIONAL-EMR-009</t>
        </is>
      </c>
      <c r="D13" s="17" t="inlineStr">
        <is>
          <t>Fictional Training Rooftop Unit I</t>
        </is>
      </c>
      <c r="E13" s="18" t="inlineStr">
        <is>
          <t>Fictional Tech A</t>
        </is>
      </c>
      <c r="F13" s="18" t="inlineStr">
        <is>
          <t>Weeknight</t>
        </is>
      </c>
      <c r="G13" s="17" t="inlineStr">
        <is>
          <t>Demo rooftop belt replacement</t>
        </is>
      </c>
      <c r="H13" s="18" t="inlineStr">
        <is>
          <t>Warranty Review</t>
        </is>
      </c>
      <c r="I13" s="18" t="inlineStr">
        <is>
          <t>Scheduled</t>
        </is>
      </c>
      <c r="J13" s="19" t="n">
        <v>0</v>
      </c>
      <c r="K13" s="20" t="n">
        <v>1</v>
      </c>
      <c r="L13" s="18" t="inlineStr">
        <is>
          <t>Each</t>
        </is>
      </c>
      <c r="M13" s="21" t="n">
        <v>24</v>
      </c>
      <c r="N13" s="12">
        <f>IF(OR($C13="",$F13=""),"",IFERROR(VLOOKUP($F13,'Assumptions'!$A$5:$F$8,2,FALSE),""))</f>
        <v/>
      </c>
      <c r="O13" s="22">
        <f>IF(OR($C13="",$F13="",$J13=""),"",IFERROR(MAX($J13,VLOOKUP($F13,'Assumptions'!$A$5:$F$8,3,FALSE)),""))</f>
        <v/>
      </c>
      <c r="P13" s="12">
        <f>IF(OR($C13="",$F13=""),"",IFERROR(VLOOKUP($F13,'Assumptions'!$A$5:$F$8,4,FALSE)*VLOOKUP($F13,'Assumptions'!$A$5:$F$8,5,FALSE),""))</f>
        <v/>
      </c>
      <c r="Q13" s="12">
        <f>IF(OR($C13="",$O13="",$P13=""),"",IFERROR($O13*$P13,""))</f>
        <v/>
      </c>
      <c r="R13" s="12">
        <f>IF($C13="","",IF(AND($K13="",$M13=""),0,IF(OR($K13="",$M13=""),"",IFERROR($K13*$M13*(1+'Assumptions'!$B$13),""))))</f>
        <v/>
      </c>
      <c r="S13" s="12">
        <f>IF(OR($C13="",$N13="",$Q13=""),"",IFERROR(($N13+$Q13)*VLOOKUP($F13,'Assumptions'!$A$5:$F$8,6,FALSE),""))</f>
        <v/>
      </c>
      <c r="T13" s="12">
        <f>IF($C13="","",IF(OR($N13="",$Q13="",$R13="",$S13=""),"",SUM($N13,$Q13,$R13,$S13)))</f>
        <v/>
      </c>
      <c r="U13" s="12">
        <f>IF($C13="","",IF(OR($F13="",$J13="",AND($K13&lt;&gt;"",$M13=""),AND($K13="",$M13&lt;&gt;"")),"",IFERROR($J13*'Assumptions'!$B$14*VLOOKUP($F13,'Assumptions'!$A$5:$F$8,5,FALSE)+IF(AND($K13="",$M13=""),0,$K13*$M13),"")))</f>
        <v/>
      </c>
      <c r="V13" s="23">
        <f>IF(OR($C13="",$T13="",$U13=""),"",IFERROR(($T13-$U13)/$T13,""))</f>
        <v/>
      </c>
      <c r="W13" s="10">
        <f>IF($C13="","",IF(OR($A13="",$B13="",$D13="",$E13="",$F13="",$G13="",$H13="",$I13="",$J13=""),"Complete required inputs",IF($J13&gt;'Assumptions'!$B$15,"Check labor hours",IF(OR(AND($K13&lt;&gt;"",$M13=""),AND($K13="",$M13&lt;&gt;""),AND($K13&gt;0,$L13=""),AND($K13="",$L13&lt;&gt;"")),"Check parts entries",IF($I13="Needs Review","Review entered status","")))))</f>
        <v/>
      </c>
    </row>
    <row r="14">
      <c r="A14" s="32" t="n">
        <v>46277</v>
      </c>
      <c r="B14" s="17" t="inlineStr">
        <is>
          <t>Fictional Customer 10</t>
        </is>
      </c>
      <c r="C14" s="17" t="inlineStr">
        <is>
          <t>FICTIONAL-EMR-010</t>
        </is>
      </c>
      <c r="D14" s="17" t="inlineStr">
        <is>
          <t>Fictional Training Hydronic Unit J</t>
        </is>
      </c>
      <c r="E14" s="18" t="inlineStr">
        <is>
          <t>Fictional Tech B</t>
        </is>
      </c>
      <c r="F14" s="18" t="inlineStr">
        <is>
          <t>Weekend</t>
        </is>
      </c>
      <c r="G14" s="17" t="inlineStr">
        <is>
          <t>Demo hydronic circulator evaluation</t>
        </is>
      </c>
      <c r="H14" s="18" t="inlineStr">
        <is>
          <t>Customer</t>
        </is>
      </c>
      <c r="I14" s="18" t="inlineStr">
        <is>
          <t>Completed</t>
        </is>
      </c>
      <c r="J14" s="19" t="n">
        <v>5.5</v>
      </c>
      <c r="K14" s="20" t="n">
        <v>2</v>
      </c>
      <c r="L14" s="18" t="inlineStr">
        <is>
          <t>Each</t>
        </is>
      </c>
      <c r="M14" s="21" t="n">
        <v>132</v>
      </c>
      <c r="N14" s="15">
        <f>IF(OR($C14="",$F14=""),"",IFERROR(VLOOKUP($F14,'Assumptions'!$A$5:$F$8,2,FALSE),""))</f>
        <v/>
      </c>
      <c r="O14" s="24">
        <f>IF(OR($C14="",$F14="",$J14=""),"",IFERROR(MAX($J14,VLOOKUP($F14,'Assumptions'!$A$5:$F$8,3,FALSE)),""))</f>
        <v/>
      </c>
      <c r="P14" s="15">
        <f>IF(OR($C14="",$F14=""),"",IFERROR(VLOOKUP($F14,'Assumptions'!$A$5:$F$8,4,FALSE)*VLOOKUP($F14,'Assumptions'!$A$5:$F$8,5,FALSE),""))</f>
        <v/>
      </c>
      <c r="Q14" s="15">
        <f>IF(OR($C14="",$O14="",$P14=""),"",IFERROR($O14*$P14,""))</f>
        <v/>
      </c>
      <c r="R14" s="15">
        <f>IF($C14="","",IF(AND($K14="",$M14=""),0,IF(OR($K14="",$M14=""),"",IFERROR($K14*$M14*(1+'Assumptions'!$B$13),""))))</f>
        <v/>
      </c>
      <c r="S14" s="15">
        <f>IF(OR($C14="",$N14="",$Q14=""),"",IFERROR(($N14+$Q14)*VLOOKUP($F14,'Assumptions'!$A$5:$F$8,6,FALSE),""))</f>
        <v/>
      </c>
      <c r="T14" s="15">
        <f>IF($C14="","",IF(OR($N14="",$Q14="",$R14="",$S14=""),"",SUM($N14,$Q14,$R14,$S14)))</f>
        <v/>
      </c>
      <c r="U14" s="15">
        <f>IF($C14="","",IF(OR($F14="",$J14="",AND($K14&lt;&gt;"",$M14=""),AND($K14="",$M14&lt;&gt;"")),"",IFERROR($J14*'Assumptions'!$B$14*VLOOKUP($F14,'Assumptions'!$A$5:$F$8,5,FALSE)+IF(AND($K14="",$M14=""),0,$K14*$M14),"")))</f>
        <v/>
      </c>
      <c r="V14" s="25">
        <f>IF(OR($C14="",$T14="",$U14=""),"",IFERROR(($T14-$U14)/$T14,""))</f>
        <v/>
      </c>
      <c r="W14" s="13">
        <f>IF($C14="","",IF(OR($A14="",$B14="",$D14="",$E14="",$F14="",$G14="",$H14="",$I14="",$J14=""),"Complete required inputs",IF($J14&gt;'Assumptions'!$B$15,"Check labor hours",IF(OR(AND($K14&lt;&gt;"",$M14=""),AND($K14="",$M14&lt;&gt;""),AND($K14&gt;0,$L14=""),AND($K14="",$L14&lt;&gt;"")),"Check parts entries",IF($I14="Needs Review","Review entered status","")))))</f>
        <v/>
      </c>
    </row>
    <row r="15">
      <c r="A15" s="32" t="n"/>
      <c r="B15" s="17" t="n"/>
      <c r="C15" s="17" t="n"/>
      <c r="D15" s="17" t="n"/>
      <c r="E15" s="18" t="n"/>
      <c r="F15" s="18" t="n"/>
      <c r="G15" s="17" t="n"/>
      <c r="H15" s="18" t="n"/>
      <c r="I15" s="18" t="n"/>
      <c r="J15" s="19" t="n"/>
      <c r="K15" s="20" t="n"/>
      <c r="L15" s="18" t="n"/>
      <c r="M15" s="21" t="n"/>
      <c r="N15" s="12">
        <f>IF(OR($C15="",$F15=""),"",IFERROR(VLOOKUP($F15,'Assumptions'!$A$5:$F$8,2,FALSE),""))</f>
        <v/>
      </c>
      <c r="O15" s="22">
        <f>IF(OR($C15="",$F15="",$J15=""),"",IFERROR(MAX($J15,VLOOKUP($F15,'Assumptions'!$A$5:$F$8,3,FALSE)),""))</f>
        <v/>
      </c>
      <c r="P15" s="12">
        <f>IF(OR($C15="",$F15=""),"",IFERROR(VLOOKUP($F15,'Assumptions'!$A$5:$F$8,4,FALSE)*VLOOKUP($F15,'Assumptions'!$A$5:$F$8,5,FALSE),""))</f>
        <v/>
      </c>
      <c r="Q15" s="12">
        <f>IF(OR($C15="",$O15="",$P15=""),"",IFERROR($O15*$P15,""))</f>
        <v/>
      </c>
      <c r="R15" s="12">
        <f>IF($C15="","",IF(AND($K15="",$M15=""),0,IF(OR($K15="",$M15=""),"",IFERROR($K15*$M15*(1+'Assumptions'!$B$13),""))))</f>
        <v/>
      </c>
      <c r="S15" s="12">
        <f>IF(OR($C15="",$N15="",$Q15=""),"",IFERROR(($N15+$Q15)*VLOOKUP($F15,'Assumptions'!$A$5:$F$8,6,FALSE),""))</f>
        <v/>
      </c>
      <c r="T15" s="12">
        <f>IF($C15="","",IF(OR($N15="",$Q15="",$R15="",$S15=""),"",SUM($N15,$Q15,$R15,$S15)))</f>
        <v/>
      </c>
      <c r="U15" s="12">
        <f>IF($C15="","",IF(OR($F15="",$J15="",AND($K15&lt;&gt;"",$M15=""),AND($K15="",$M15&lt;&gt;"")),"",IFERROR($J15*'Assumptions'!$B$14*VLOOKUP($F15,'Assumptions'!$A$5:$F$8,5,FALSE)+IF(AND($K15="",$M15=""),0,$K15*$M15),"")))</f>
        <v/>
      </c>
      <c r="V15" s="23">
        <f>IF(OR($C15="",$T15="",$U15=""),"",IFERROR(($T15-$U15)/$T15,""))</f>
        <v/>
      </c>
      <c r="W15" s="10">
        <f>IF($C15="","",IF(OR($A15="",$B15="",$D15="",$E15="",$F15="",$G15="",$H15="",$I15="",$J15=""),"Complete required inputs",IF($J15&gt;'Assumptions'!$B$15,"Check labor hours",IF(OR(AND($K15&lt;&gt;"",$M15=""),AND($K15="",$M15&lt;&gt;""),AND($K15&gt;0,$L15=""),AND($K15="",$L15&lt;&gt;"")),"Check parts entries",IF($I15="Needs Review","Review entered status","")))))</f>
        <v/>
      </c>
    </row>
    <row r="16">
      <c r="A16" s="32" t="n"/>
      <c r="B16" s="17" t="n"/>
      <c r="C16" s="17" t="n"/>
      <c r="D16" s="17" t="n"/>
      <c r="E16" s="18" t="n"/>
      <c r="F16" s="18" t="n"/>
      <c r="G16" s="17" t="n"/>
      <c r="H16" s="18" t="n"/>
      <c r="I16" s="18" t="n"/>
      <c r="J16" s="19" t="n"/>
      <c r="K16" s="20" t="n"/>
      <c r="L16" s="18" t="n"/>
      <c r="M16" s="21" t="n"/>
      <c r="N16" s="15">
        <f>IF(OR($C16="",$F16=""),"",IFERROR(VLOOKUP($F16,'Assumptions'!$A$5:$F$8,2,FALSE),""))</f>
        <v/>
      </c>
      <c r="O16" s="24">
        <f>IF(OR($C16="",$F16="",$J16=""),"",IFERROR(MAX($J16,VLOOKUP($F16,'Assumptions'!$A$5:$F$8,3,FALSE)),""))</f>
        <v/>
      </c>
      <c r="P16" s="15">
        <f>IF(OR($C16="",$F16=""),"",IFERROR(VLOOKUP($F16,'Assumptions'!$A$5:$F$8,4,FALSE)*VLOOKUP($F16,'Assumptions'!$A$5:$F$8,5,FALSE),""))</f>
        <v/>
      </c>
      <c r="Q16" s="15">
        <f>IF(OR($C16="",$O16="",$P16=""),"",IFERROR($O16*$P16,""))</f>
        <v/>
      </c>
      <c r="R16" s="15">
        <f>IF($C16="","",IF(AND($K16="",$M16=""),0,IF(OR($K16="",$M16=""),"",IFERROR($K16*$M16*(1+'Assumptions'!$B$13),""))))</f>
        <v/>
      </c>
      <c r="S16" s="15">
        <f>IF(OR($C16="",$N16="",$Q16=""),"",IFERROR(($N16+$Q16)*VLOOKUP($F16,'Assumptions'!$A$5:$F$8,6,FALSE),""))</f>
        <v/>
      </c>
      <c r="T16" s="15">
        <f>IF($C16="","",IF(OR($N16="",$Q16="",$R16="",$S16=""),"",SUM($N16,$Q16,$R16,$S16)))</f>
        <v/>
      </c>
      <c r="U16" s="15">
        <f>IF($C16="","",IF(OR($F16="",$J16="",AND($K16&lt;&gt;"",$M16=""),AND($K16="",$M16&lt;&gt;"")),"",IFERROR($J16*'Assumptions'!$B$14*VLOOKUP($F16,'Assumptions'!$A$5:$F$8,5,FALSE)+IF(AND($K16="",$M16=""),0,$K16*$M16),"")))</f>
        <v/>
      </c>
      <c r="V16" s="25">
        <f>IF(OR($C16="",$T16="",$U16=""),"",IFERROR(($T16-$U16)/$T16,""))</f>
        <v/>
      </c>
      <c r="W16" s="13">
        <f>IF($C16="","",IF(OR($A16="",$B16="",$D16="",$E16="",$F16="",$G16="",$H16="",$I16="",$J16=""),"Complete required inputs",IF($J16&gt;'Assumptions'!$B$15,"Check labor hours",IF(OR(AND($K16&lt;&gt;"",$M16=""),AND($K16="",$M16&lt;&gt;""),AND($K16&gt;0,$L16=""),AND($K16="",$L16&lt;&gt;"")),"Check parts entries",IF($I16="Needs Review","Review entered status","")))))</f>
        <v/>
      </c>
    </row>
    <row r="17">
      <c r="A17" s="32" t="n"/>
      <c r="B17" s="17" t="n"/>
      <c r="C17" s="17" t="n"/>
      <c r="D17" s="17" t="n"/>
      <c r="E17" s="18" t="n"/>
      <c r="F17" s="18" t="n"/>
      <c r="G17" s="17" t="n"/>
      <c r="H17" s="18" t="n"/>
      <c r="I17" s="18" t="n"/>
      <c r="J17" s="19" t="n"/>
      <c r="K17" s="20" t="n"/>
      <c r="L17" s="18" t="n"/>
      <c r="M17" s="21" t="n"/>
      <c r="N17" s="12">
        <f>IF(OR($C17="",$F17=""),"",IFERROR(VLOOKUP($F17,'Assumptions'!$A$5:$F$8,2,FALSE),""))</f>
        <v/>
      </c>
      <c r="O17" s="22">
        <f>IF(OR($C17="",$F17="",$J17=""),"",IFERROR(MAX($J17,VLOOKUP($F17,'Assumptions'!$A$5:$F$8,3,FALSE)),""))</f>
        <v/>
      </c>
      <c r="P17" s="12">
        <f>IF(OR($C17="",$F17=""),"",IFERROR(VLOOKUP($F17,'Assumptions'!$A$5:$F$8,4,FALSE)*VLOOKUP($F17,'Assumptions'!$A$5:$F$8,5,FALSE),""))</f>
        <v/>
      </c>
      <c r="Q17" s="12">
        <f>IF(OR($C17="",$O17="",$P17=""),"",IFERROR($O17*$P17,""))</f>
        <v/>
      </c>
      <c r="R17" s="12">
        <f>IF($C17="","",IF(AND($K17="",$M17=""),0,IF(OR($K17="",$M17=""),"",IFERROR($K17*$M17*(1+'Assumptions'!$B$13),""))))</f>
        <v/>
      </c>
      <c r="S17" s="12">
        <f>IF(OR($C17="",$N17="",$Q17=""),"",IFERROR(($N17+$Q17)*VLOOKUP($F17,'Assumptions'!$A$5:$F$8,6,FALSE),""))</f>
        <v/>
      </c>
      <c r="T17" s="12">
        <f>IF($C17="","",IF(OR($N17="",$Q17="",$R17="",$S17=""),"",SUM($N17,$Q17,$R17,$S17)))</f>
        <v/>
      </c>
      <c r="U17" s="12">
        <f>IF($C17="","",IF(OR($F17="",$J17="",AND($K17&lt;&gt;"",$M17=""),AND($K17="",$M17&lt;&gt;"")),"",IFERROR($J17*'Assumptions'!$B$14*VLOOKUP($F17,'Assumptions'!$A$5:$F$8,5,FALSE)+IF(AND($K17="",$M17=""),0,$K17*$M17),"")))</f>
        <v/>
      </c>
      <c r="V17" s="23">
        <f>IF(OR($C17="",$T17="",$U17=""),"",IFERROR(($T17-$U17)/$T17,""))</f>
        <v/>
      </c>
      <c r="W17" s="10">
        <f>IF($C17="","",IF(OR($A17="",$B17="",$D17="",$E17="",$F17="",$G17="",$H17="",$I17="",$J17=""),"Complete required inputs",IF($J17&gt;'Assumptions'!$B$15,"Check labor hours",IF(OR(AND($K17&lt;&gt;"",$M17=""),AND($K17="",$M17&lt;&gt;""),AND($K17&gt;0,$L17=""),AND($K17="",$L17&lt;&gt;"")),"Check parts entries",IF($I17="Needs Review","Review entered status","")))))</f>
        <v/>
      </c>
    </row>
    <row r="18">
      <c r="A18" s="32" t="n"/>
      <c r="B18" s="17" t="n"/>
      <c r="C18" s="17" t="n"/>
      <c r="D18" s="17" t="n"/>
      <c r="E18" s="18" t="n"/>
      <c r="F18" s="18" t="n"/>
      <c r="G18" s="17" t="n"/>
      <c r="H18" s="18" t="n"/>
      <c r="I18" s="18" t="n"/>
      <c r="J18" s="19" t="n"/>
      <c r="K18" s="20" t="n"/>
      <c r="L18" s="18" t="n"/>
      <c r="M18" s="21" t="n"/>
      <c r="N18" s="15">
        <f>IF(OR($C18="",$F18=""),"",IFERROR(VLOOKUP($F18,'Assumptions'!$A$5:$F$8,2,FALSE),""))</f>
        <v/>
      </c>
      <c r="O18" s="24">
        <f>IF(OR($C18="",$F18="",$J18=""),"",IFERROR(MAX($J18,VLOOKUP($F18,'Assumptions'!$A$5:$F$8,3,FALSE)),""))</f>
        <v/>
      </c>
      <c r="P18" s="15">
        <f>IF(OR($C18="",$F18=""),"",IFERROR(VLOOKUP($F18,'Assumptions'!$A$5:$F$8,4,FALSE)*VLOOKUP($F18,'Assumptions'!$A$5:$F$8,5,FALSE),""))</f>
        <v/>
      </c>
      <c r="Q18" s="15">
        <f>IF(OR($C18="",$O18="",$P18=""),"",IFERROR($O18*$P18,""))</f>
        <v/>
      </c>
      <c r="R18" s="15">
        <f>IF($C18="","",IF(AND($K18="",$M18=""),0,IF(OR($K18="",$M18=""),"",IFERROR($K18*$M18*(1+'Assumptions'!$B$13),""))))</f>
        <v/>
      </c>
      <c r="S18" s="15">
        <f>IF(OR($C18="",$N18="",$Q18=""),"",IFERROR(($N18+$Q18)*VLOOKUP($F18,'Assumptions'!$A$5:$F$8,6,FALSE),""))</f>
        <v/>
      </c>
      <c r="T18" s="15">
        <f>IF($C18="","",IF(OR($N18="",$Q18="",$R18="",$S18=""),"",SUM($N18,$Q18,$R18,$S18)))</f>
        <v/>
      </c>
      <c r="U18" s="15">
        <f>IF($C18="","",IF(OR($F18="",$J18="",AND($K18&lt;&gt;"",$M18=""),AND($K18="",$M18&lt;&gt;"")),"",IFERROR($J18*'Assumptions'!$B$14*VLOOKUP($F18,'Assumptions'!$A$5:$F$8,5,FALSE)+IF(AND($K18="",$M18=""),0,$K18*$M18),"")))</f>
        <v/>
      </c>
      <c r="V18" s="25">
        <f>IF(OR($C18="",$T18="",$U18=""),"",IFERROR(($T18-$U18)/$T18,""))</f>
        <v/>
      </c>
      <c r="W18" s="13">
        <f>IF($C18="","",IF(OR($A18="",$B18="",$D18="",$E18="",$F18="",$G18="",$H18="",$I18="",$J18=""),"Complete required inputs",IF($J18&gt;'Assumptions'!$B$15,"Check labor hours",IF(OR(AND($K18&lt;&gt;"",$M18=""),AND($K18="",$M18&lt;&gt;""),AND($K18&gt;0,$L18=""),AND($K18="",$L18&lt;&gt;"")),"Check parts entries",IF($I18="Needs Review","Review entered status","")))))</f>
        <v/>
      </c>
    </row>
    <row r="19">
      <c r="A19" s="32" t="n"/>
      <c r="B19" s="17" t="n"/>
      <c r="C19" s="17" t="n"/>
      <c r="D19" s="17" t="n"/>
      <c r="E19" s="18" t="n"/>
      <c r="F19" s="18" t="n"/>
      <c r="G19" s="17" t="n"/>
      <c r="H19" s="18" t="n"/>
      <c r="I19" s="18" t="n"/>
      <c r="J19" s="19" t="n"/>
      <c r="K19" s="20" t="n"/>
      <c r="L19" s="18" t="n"/>
      <c r="M19" s="21" t="n"/>
      <c r="N19" s="12">
        <f>IF(OR($C19="",$F19=""),"",IFERROR(VLOOKUP($F19,'Assumptions'!$A$5:$F$8,2,FALSE),""))</f>
        <v/>
      </c>
      <c r="O19" s="22">
        <f>IF(OR($C19="",$F19="",$J19=""),"",IFERROR(MAX($J19,VLOOKUP($F19,'Assumptions'!$A$5:$F$8,3,FALSE)),""))</f>
        <v/>
      </c>
      <c r="P19" s="12">
        <f>IF(OR($C19="",$F19=""),"",IFERROR(VLOOKUP($F19,'Assumptions'!$A$5:$F$8,4,FALSE)*VLOOKUP($F19,'Assumptions'!$A$5:$F$8,5,FALSE),""))</f>
        <v/>
      </c>
      <c r="Q19" s="12">
        <f>IF(OR($C19="",$O19="",$P19=""),"",IFERROR($O19*$P19,""))</f>
        <v/>
      </c>
      <c r="R19" s="12">
        <f>IF($C19="","",IF(AND($K19="",$M19=""),0,IF(OR($K19="",$M19=""),"",IFERROR($K19*$M19*(1+'Assumptions'!$B$13),""))))</f>
        <v/>
      </c>
      <c r="S19" s="12">
        <f>IF(OR($C19="",$N19="",$Q19=""),"",IFERROR(($N19+$Q19)*VLOOKUP($F19,'Assumptions'!$A$5:$F$8,6,FALSE),""))</f>
        <v/>
      </c>
      <c r="T19" s="12">
        <f>IF($C19="","",IF(OR($N19="",$Q19="",$R19="",$S19=""),"",SUM($N19,$Q19,$R19,$S19)))</f>
        <v/>
      </c>
      <c r="U19" s="12">
        <f>IF($C19="","",IF(OR($F19="",$J19="",AND($K19&lt;&gt;"",$M19=""),AND($K19="",$M19&lt;&gt;"")),"",IFERROR($J19*'Assumptions'!$B$14*VLOOKUP($F19,'Assumptions'!$A$5:$F$8,5,FALSE)+IF(AND($K19="",$M19=""),0,$K19*$M19),"")))</f>
        <v/>
      </c>
      <c r="V19" s="23">
        <f>IF(OR($C19="",$T19="",$U19=""),"",IFERROR(($T19-$U19)/$T19,""))</f>
        <v/>
      </c>
      <c r="W19" s="10">
        <f>IF($C19="","",IF(OR($A19="",$B19="",$D19="",$E19="",$F19="",$G19="",$H19="",$I19="",$J19=""),"Complete required inputs",IF($J19&gt;'Assumptions'!$B$15,"Check labor hours",IF(OR(AND($K19&lt;&gt;"",$M19=""),AND($K19="",$M19&lt;&gt;""),AND($K19&gt;0,$L19=""),AND($K19="",$L19&lt;&gt;"")),"Check parts entries",IF($I19="Needs Review","Review entered status","")))))</f>
        <v/>
      </c>
    </row>
    <row r="20">
      <c r="A20" s="32" t="n"/>
      <c r="B20" s="17" t="n"/>
      <c r="C20" s="17" t="n"/>
      <c r="D20" s="17" t="n"/>
      <c r="E20" s="18" t="n"/>
      <c r="F20" s="18" t="n"/>
      <c r="G20" s="17" t="n"/>
      <c r="H20" s="18" t="n"/>
      <c r="I20" s="18" t="n"/>
      <c r="J20" s="19" t="n"/>
      <c r="K20" s="20" t="n"/>
      <c r="L20" s="18" t="n"/>
      <c r="M20" s="21" t="n"/>
      <c r="N20" s="15">
        <f>IF(OR($C20="",$F20=""),"",IFERROR(VLOOKUP($F20,'Assumptions'!$A$5:$F$8,2,FALSE),""))</f>
        <v/>
      </c>
      <c r="O20" s="24">
        <f>IF(OR($C20="",$F20="",$J20=""),"",IFERROR(MAX($J20,VLOOKUP($F20,'Assumptions'!$A$5:$F$8,3,FALSE)),""))</f>
        <v/>
      </c>
      <c r="P20" s="15">
        <f>IF(OR($C20="",$F20=""),"",IFERROR(VLOOKUP($F20,'Assumptions'!$A$5:$F$8,4,FALSE)*VLOOKUP($F20,'Assumptions'!$A$5:$F$8,5,FALSE),""))</f>
        <v/>
      </c>
      <c r="Q20" s="15">
        <f>IF(OR($C20="",$O20="",$P20=""),"",IFERROR($O20*$P20,""))</f>
        <v/>
      </c>
      <c r="R20" s="15">
        <f>IF($C20="","",IF(AND($K20="",$M20=""),0,IF(OR($K20="",$M20=""),"",IFERROR($K20*$M20*(1+'Assumptions'!$B$13),""))))</f>
        <v/>
      </c>
      <c r="S20" s="15">
        <f>IF(OR($C20="",$N20="",$Q20=""),"",IFERROR(($N20+$Q20)*VLOOKUP($F20,'Assumptions'!$A$5:$F$8,6,FALSE),""))</f>
        <v/>
      </c>
      <c r="T20" s="15">
        <f>IF($C20="","",IF(OR($N20="",$Q20="",$R20="",$S20=""),"",SUM($N20,$Q20,$R20,$S20)))</f>
        <v/>
      </c>
      <c r="U20" s="15">
        <f>IF($C20="","",IF(OR($F20="",$J20="",AND($K20&lt;&gt;"",$M20=""),AND($K20="",$M20&lt;&gt;"")),"",IFERROR($J20*'Assumptions'!$B$14*VLOOKUP($F20,'Assumptions'!$A$5:$F$8,5,FALSE)+IF(AND($K20="",$M20=""),0,$K20*$M20),"")))</f>
        <v/>
      </c>
      <c r="V20" s="25">
        <f>IF(OR($C20="",$T20="",$U20=""),"",IFERROR(($T20-$U20)/$T20,""))</f>
        <v/>
      </c>
      <c r="W20" s="13">
        <f>IF($C20="","",IF(OR($A20="",$B20="",$D20="",$E20="",$F20="",$G20="",$H20="",$I20="",$J20=""),"Complete required inputs",IF($J20&gt;'Assumptions'!$B$15,"Check labor hours",IF(OR(AND($K20&lt;&gt;"",$M20=""),AND($K20="",$M20&lt;&gt;""),AND($K20&gt;0,$L20=""),AND($K20="",$L20&lt;&gt;"")),"Check parts entries",IF($I20="Needs Review","Review entered status","")))))</f>
        <v/>
      </c>
    </row>
    <row r="21">
      <c r="A21" s="32" t="n"/>
      <c r="B21" s="17" t="n"/>
      <c r="C21" s="17" t="n"/>
      <c r="D21" s="17" t="n"/>
      <c r="E21" s="18" t="n"/>
      <c r="F21" s="18" t="n"/>
      <c r="G21" s="17" t="n"/>
      <c r="H21" s="18" t="n"/>
      <c r="I21" s="18" t="n"/>
      <c r="J21" s="19" t="n"/>
      <c r="K21" s="20" t="n"/>
      <c r="L21" s="18" t="n"/>
      <c r="M21" s="21" t="n"/>
      <c r="N21" s="12">
        <f>IF(OR($C21="",$F21=""),"",IFERROR(VLOOKUP($F21,'Assumptions'!$A$5:$F$8,2,FALSE),""))</f>
        <v/>
      </c>
      <c r="O21" s="22">
        <f>IF(OR($C21="",$F21="",$J21=""),"",IFERROR(MAX($J21,VLOOKUP($F21,'Assumptions'!$A$5:$F$8,3,FALSE)),""))</f>
        <v/>
      </c>
      <c r="P21" s="12">
        <f>IF(OR($C21="",$F21=""),"",IFERROR(VLOOKUP($F21,'Assumptions'!$A$5:$F$8,4,FALSE)*VLOOKUP($F21,'Assumptions'!$A$5:$F$8,5,FALSE),""))</f>
        <v/>
      </c>
      <c r="Q21" s="12">
        <f>IF(OR($C21="",$O21="",$P21=""),"",IFERROR($O21*$P21,""))</f>
        <v/>
      </c>
      <c r="R21" s="12">
        <f>IF($C21="","",IF(AND($K21="",$M21=""),0,IF(OR($K21="",$M21=""),"",IFERROR($K21*$M21*(1+'Assumptions'!$B$13),""))))</f>
        <v/>
      </c>
      <c r="S21" s="12">
        <f>IF(OR($C21="",$N21="",$Q21=""),"",IFERROR(($N21+$Q21)*VLOOKUP($F21,'Assumptions'!$A$5:$F$8,6,FALSE),""))</f>
        <v/>
      </c>
      <c r="T21" s="12">
        <f>IF($C21="","",IF(OR($N21="",$Q21="",$R21="",$S21=""),"",SUM($N21,$Q21,$R21,$S21)))</f>
        <v/>
      </c>
      <c r="U21" s="12">
        <f>IF($C21="","",IF(OR($F21="",$J21="",AND($K21&lt;&gt;"",$M21=""),AND($K21="",$M21&lt;&gt;"")),"",IFERROR($J21*'Assumptions'!$B$14*VLOOKUP($F21,'Assumptions'!$A$5:$F$8,5,FALSE)+IF(AND($K21="",$M21=""),0,$K21*$M21),"")))</f>
        <v/>
      </c>
      <c r="V21" s="23">
        <f>IF(OR($C21="",$T21="",$U21=""),"",IFERROR(($T21-$U21)/$T21,""))</f>
        <v/>
      </c>
      <c r="W21" s="10">
        <f>IF($C21="","",IF(OR($A21="",$B21="",$D21="",$E21="",$F21="",$G21="",$H21="",$I21="",$J21=""),"Complete required inputs",IF($J21&gt;'Assumptions'!$B$15,"Check labor hours",IF(OR(AND($K21&lt;&gt;"",$M21=""),AND($K21="",$M21&lt;&gt;""),AND($K21&gt;0,$L21=""),AND($K21="",$L21&lt;&gt;"")),"Check parts entries",IF($I21="Needs Review","Review entered status","")))))</f>
        <v/>
      </c>
    </row>
    <row r="22">
      <c r="A22" s="32" t="n"/>
      <c r="B22" s="17" t="n"/>
      <c r="C22" s="17" t="n"/>
      <c r="D22" s="17" t="n"/>
      <c r="E22" s="18" t="n"/>
      <c r="F22" s="18" t="n"/>
      <c r="G22" s="17" t="n"/>
      <c r="H22" s="18" t="n"/>
      <c r="I22" s="18" t="n"/>
      <c r="J22" s="19" t="n"/>
      <c r="K22" s="20" t="n"/>
      <c r="L22" s="18" t="n"/>
      <c r="M22" s="21" t="n"/>
      <c r="N22" s="15">
        <f>IF(OR($C22="",$F22=""),"",IFERROR(VLOOKUP($F22,'Assumptions'!$A$5:$F$8,2,FALSE),""))</f>
        <v/>
      </c>
      <c r="O22" s="24">
        <f>IF(OR($C22="",$F22="",$J22=""),"",IFERROR(MAX($J22,VLOOKUP($F22,'Assumptions'!$A$5:$F$8,3,FALSE)),""))</f>
        <v/>
      </c>
      <c r="P22" s="15">
        <f>IF(OR($C22="",$F22=""),"",IFERROR(VLOOKUP($F22,'Assumptions'!$A$5:$F$8,4,FALSE)*VLOOKUP($F22,'Assumptions'!$A$5:$F$8,5,FALSE),""))</f>
        <v/>
      </c>
      <c r="Q22" s="15">
        <f>IF(OR($C22="",$O22="",$P22=""),"",IFERROR($O22*$P22,""))</f>
        <v/>
      </c>
      <c r="R22" s="15">
        <f>IF($C22="","",IF(AND($K22="",$M22=""),0,IF(OR($K22="",$M22=""),"",IFERROR($K22*$M22*(1+'Assumptions'!$B$13),""))))</f>
        <v/>
      </c>
      <c r="S22" s="15">
        <f>IF(OR($C22="",$N22="",$Q22=""),"",IFERROR(($N22+$Q22)*VLOOKUP($F22,'Assumptions'!$A$5:$F$8,6,FALSE),""))</f>
        <v/>
      </c>
      <c r="T22" s="15">
        <f>IF($C22="","",IF(OR($N22="",$Q22="",$R22="",$S22=""),"",SUM($N22,$Q22,$R22,$S22)))</f>
        <v/>
      </c>
      <c r="U22" s="15">
        <f>IF($C22="","",IF(OR($F22="",$J22="",AND($K22&lt;&gt;"",$M22=""),AND($K22="",$M22&lt;&gt;"")),"",IFERROR($J22*'Assumptions'!$B$14*VLOOKUP($F22,'Assumptions'!$A$5:$F$8,5,FALSE)+IF(AND($K22="",$M22=""),0,$K22*$M22),"")))</f>
        <v/>
      </c>
      <c r="V22" s="25">
        <f>IF(OR($C22="",$T22="",$U22=""),"",IFERROR(($T22-$U22)/$T22,""))</f>
        <v/>
      </c>
      <c r="W22" s="13">
        <f>IF($C22="","",IF(OR($A22="",$B22="",$D22="",$E22="",$F22="",$G22="",$H22="",$I22="",$J22=""),"Complete required inputs",IF($J22&gt;'Assumptions'!$B$15,"Check labor hours",IF(OR(AND($K22&lt;&gt;"",$M22=""),AND($K22="",$M22&lt;&gt;""),AND($K22&gt;0,$L22=""),AND($K22="",$L22&lt;&gt;"")),"Check parts entries",IF($I22="Needs Review","Review entered status","")))))</f>
        <v/>
      </c>
    </row>
    <row r="23">
      <c r="A23" s="32" t="n"/>
      <c r="B23" s="17" t="n"/>
      <c r="C23" s="17" t="n"/>
      <c r="D23" s="17" t="n"/>
      <c r="E23" s="18" t="n"/>
      <c r="F23" s="18" t="n"/>
      <c r="G23" s="17" t="n"/>
      <c r="H23" s="18" t="n"/>
      <c r="I23" s="18" t="n"/>
      <c r="J23" s="19" t="n"/>
      <c r="K23" s="20" t="n"/>
      <c r="L23" s="18" t="n"/>
      <c r="M23" s="21" t="n"/>
      <c r="N23" s="12">
        <f>IF(OR($C23="",$F23=""),"",IFERROR(VLOOKUP($F23,'Assumptions'!$A$5:$F$8,2,FALSE),""))</f>
        <v/>
      </c>
      <c r="O23" s="22">
        <f>IF(OR($C23="",$F23="",$J23=""),"",IFERROR(MAX($J23,VLOOKUP($F23,'Assumptions'!$A$5:$F$8,3,FALSE)),""))</f>
        <v/>
      </c>
      <c r="P23" s="12">
        <f>IF(OR($C23="",$F23=""),"",IFERROR(VLOOKUP($F23,'Assumptions'!$A$5:$F$8,4,FALSE)*VLOOKUP($F23,'Assumptions'!$A$5:$F$8,5,FALSE),""))</f>
        <v/>
      </c>
      <c r="Q23" s="12">
        <f>IF(OR($C23="",$O23="",$P23=""),"",IFERROR($O23*$P23,""))</f>
        <v/>
      </c>
      <c r="R23" s="12">
        <f>IF($C23="","",IF(AND($K23="",$M23=""),0,IF(OR($K23="",$M23=""),"",IFERROR($K23*$M23*(1+'Assumptions'!$B$13),""))))</f>
        <v/>
      </c>
      <c r="S23" s="12">
        <f>IF(OR($C23="",$N23="",$Q23=""),"",IFERROR(($N23+$Q23)*VLOOKUP($F23,'Assumptions'!$A$5:$F$8,6,FALSE),""))</f>
        <v/>
      </c>
      <c r="T23" s="12">
        <f>IF($C23="","",IF(OR($N23="",$Q23="",$R23="",$S23=""),"",SUM($N23,$Q23,$R23,$S23)))</f>
        <v/>
      </c>
      <c r="U23" s="12">
        <f>IF($C23="","",IF(OR($F23="",$J23="",AND($K23&lt;&gt;"",$M23=""),AND($K23="",$M23&lt;&gt;"")),"",IFERROR($J23*'Assumptions'!$B$14*VLOOKUP($F23,'Assumptions'!$A$5:$F$8,5,FALSE)+IF(AND($K23="",$M23=""),0,$K23*$M23),"")))</f>
        <v/>
      </c>
      <c r="V23" s="23">
        <f>IF(OR($C23="",$T23="",$U23=""),"",IFERROR(($T23-$U23)/$T23,""))</f>
        <v/>
      </c>
      <c r="W23" s="10">
        <f>IF($C23="","",IF(OR($A23="",$B23="",$D23="",$E23="",$F23="",$G23="",$H23="",$I23="",$J23=""),"Complete required inputs",IF($J23&gt;'Assumptions'!$B$15,"Check labor hours",IF(OR(AND($K23&lt;&gt;"",$M23=""),AND($K23="",$M23&lt;&gt;""),AND($K23&gt;0,$L23=""),AND($K23="",$L23&lt;&gt;"")),"Check parts entries",IF($I23="Needs Review","Review entered status","")))))</f>
        <v/>
      </c>
    </row>
    <row r="24">
      <c r="A24" s="32" t="n"/>
      <c r="B24" s="17" t="n"/>
      <c r="C24" s="17" t="n"/>
      <c r="D24" s="17" t="n"/>
      <c r="E24" s="18" t="n"/>
      <c r="F24" s="18" t="n"/>
      <c r="G24" s="17" t="n"/>
      <c r="H24" s="18" t="n"/>
      <c r="I24" s="18" t="n"/>
      <c r="J24" s="19" t="n"/>
      <c r="K24" s="20" t="n"/>
      <c r="L24" s="18" t="n"/>
      <c r="M24" s="21" t="n"/>
      <c r="N24" s="15">
        <f>IF(OR($C24="",$F24=""),"",IFERROR(VLOOKUP($F24,'Assumptions'!$A$5:$F$8,2,FALSE),""))</f>
        <v/>
      </c>
      <c r="O24" s="24">
        <f>IF(OR($C24="",$F24="",$J24=""),"",IFERROR(MAX($J24,VLOOKUP($F24,'Assumptions'!$A$5:$F$8,3,FALSE)),""))</f>
        <v/>
      </c>
      <c r="P24" s="15">
        <f>IF(OR($C24="",$F24=""),"",IFERROR(VLOOKUP($F24,'Assumptions'!$A$5:$F$8,4,FALSE)*VLOOKUP($F24,'Assumptions'!$A$5:$F$8,5,FALSE),""))</f>
        <v/>
      </c>
      <c r="Q24" s="15">
        <f>IF(OR($C24="",$O24="",$P24=""),"",IFERROR($O24*$P24,""))</f>
        <v/>
      </c>
      <c r="R24" s="15">
        <f>IF($C24="","",IF(AND($K24="",$M24=""),0,IF(OR($K24="",$M24=""),"",IFERROR($K24*$M24*(1+'Assumptions'!$B$13),""))))</f>
        <v/>
      </c>
      <c r="S24" s="15">
        <f>IF(OR($C24="",$N24="",$Q24=""),"",IFERROR(($N24+$Q24)*VLOOKUP($F24,'Assumptions'!$A$5:$F$8,6,FALSE),""))</f>
        <v/>
      </c>
      <c r="T24" s="15">
        <f>IF($C24="","",IF(OR($N24="",$Q24="",$R24="",$S24=""),"",SUM($N24,$Q24,$R24,$S24)))</f>
        <v/>
      </c>
      <c r="U24" s="15">
        <f>IF($C24="","",IF(OR($F24="",$J24="",AND($K24&lt;&gt;"",$M24=""),AND($K24="",$M24&lt;&gt;"")),"",IFERROR($J24*'Assumptions'!$B$14*VLOOKUP($F24,'Assumptions'!$A$5:$F$8,5,FALSE)+IF(AND($K24="",$M24=""),0,$K24*$M24),"")))</f>
        <v/>
      </c>
      <c r="V24" s="25">
        <f>IF(OR($C24="",$T24="",$U24=""),"",IFERROR(($T24-$U24)/$T24,""))</f>
        <v/>
      </c>
      <c r="W24" s="13">
        <f>IF($C24="","",IF(OR($A24="",$B24="",$D24="",$E24="",$F24="",$G24="",$H24="",$I24="",$J24=""),"Complete required inputs",IF($J24&gt;'Assumptions'!$B$15,"Check labor hours",IF(OR(AND($K24&lt;&gt;"",$M24=""),AND($K24="",$M24&lt;&gt;""),AND($K24&gt;0,$L24=""),AND($K24="",$L24&lt;&gt;"")),"Check parts entries",IF($I24="Needs Review","Review entered status","")))))</f>
        <v/>
      </c>
    </row>
    <row r="25">
      <c r="A25" s="32" t="n"/>
      <c r="B25" s="17" t="n"/>
      <c r="C25" s="17" t="n"/>
      <c r="D25" s="17" t="n"/>
      <c r="E25" s="18" t="n"/>
      <c r="F25" s="18" t="n"/>
      <c r="G25" s="17" t="n"/>
      <c r="H25" s="18" t="n"/>
      <c r="I25" s="18" t="n"/>
      <c r="J25" s="19" t="n"/>
      <c r="K25" s="20" t="n"/>
      <c r="L25" s="18" t="n"/>
      <c r="M25" s="21" t="n"/>
      <c r="N25" s="12">
        <f>IF(OR($C25="",$F25=""),"",IFERROR(VLOOKUP($F25,'Assumptions'!$A$5:$F$8,2,FALSE),""))</f>
        <v/>
      </c>
      <c r="O25" s="22">
        <f>IF(OR($C25="",$F25="",$J25=""),"",IFERROR(MAX($J25,VLOOKUP($F25,'Assumptions'!$A$5:$F$8,3,FALSE)),""))</f>
        <v/>
      </c>
      <c r="P25" s="12">
        <f>IF(OR($C25="",$F25=""),"",IFERROR(VLOOKUP($F25,'Assumptions'!$A$5:$F$8,4,FALSE)*VLOOKUP($F25,'Assumptions'!$A$5:$F$8,5,FALSE),""))</f>
        <v/>
      </c>
      <c r="Q25" s="12">
        <f>IF(OR($C25="",$O25="",$P25=""),"",IFERROR($O25*$P25,""))</f>
        <v/>
      </c>
      <c r="R25" s="12">
        <f>IF($C25="","",IF(AND($K25="",$M25=""),0,IF(OR($K25="",$M25=""),"",IFERROR($K25*$M25*(1+'Assumptions'!$B$13),""))))</f>
        <v/>
      </c>
      <c r="S25" s="12">
        <f>IF(OR($C25="",$N25="",$Q25=""),"",IFERROR(($N25+$Q25)*VLOOKUP($F25,'Assumptions'!$A$5:$F$8,6,FALSE),""))</f>
        <v/>
      </c>
      <c r="T25" s="12">
        <f>IF($C25="","",IF(OR($N25="",$Q25="",$R25="",$S25=""),"",SUM($N25,$Q25,$R25,$S25)))</f>
        <v/>
      </c>
      <c r="U25" s="12">
        <f>IF($C25="","",IF(OR($F25="",$J25="",AND($K25&lt;&gt;"",$M25=""),AND($K25="",$M25&lt;&gt;"")),"",IFERROR($J25*'Assumptions'!$B$14*VLOOKUP($F25,'Assumptions'!$A$5:$F$8,5,FALSE)+IF(AND($K25="",$M25=""),0,$K25*$M25),"")))</f>
        <v/>
      </c>
      <c r="V25" s="23">
        <f>IF(OR($C25="",$T25="",$U25=""),"",IFERROR(($T25-$U25)/$T25,""))</f>
        <v/>
      </c>
      <c r="W25" s="10">
        <f>IF($C25="","",IF(OR($A25="",$B25="",$D25="",$E25="",$F25="",$G25="",$H25="",$I25="",$J25=""),"Complete required inputs",IF($J25&gt;'Assumptions'!$B$15,"Check labor hours",IF(OR(AND($K25&lt;&gt;"",$M25=""),AND($K25="",$M25&lt;&gt;""),AND($K25&gt;0,$L25=""),AND($K25="",$L25&lt;&gt;"")),"Check parts entries",IF($I25="Needs Review","Review entered status","")))))</f>
        <v/>
      </c>
    </row>
    <row r="26">
      <c r="A26" s="32" t="n"/>
      <c r="B26" s="17" t="n"/>
      <c r="C26" s="17" t="n"/>
      <c r="D26" s="17" t="n"/>
      <c r="E26" s="18" t="n"/>
      <c r="F26" s="18" t="n"/>
      <c r="G26" s="17" t="n"/>
      <c r="H26" s="18" t="n"/>
      <c r="I26" s="18" t="n"/>
      <c r="J26" s="19" t="n"/>
      <c r="K26" s="20" t="n"/>
      <c r="L26" s="18" t="n"/>
      <c r="M26" s="21" t="n"/>
      <c r="N26" s="15">
        <f>IF(OR($C26="",$F26=""),"",IFERROR(VLOOKUP($F26,'Assumptions'!$A$5:$F$8,2,FALSE),""))</f>
        <v/>
      </c>
      <c r="O26" s="24">
        <f>IF(OR($C26="",$F26="",$J26=""),"",IFERROR(MAX($J26,VLOOKUP($F26,'Assumptions'!$A$5:$F$8,3,FALSE)),""))</f>
        <v/>
      </c>
      <c r="P26" s="15">
        <f>IF(OR($C26="",$F26=""),"",IFERROR(VLOOKUP($F26,'Assumptions'!$A$5:$F$8,4,FALSE)*VLOOKUP($F26,'Assumptions'!$A$5:$F$8,5,FALSE),""))</f>
        <v/>
      </c>
      <c r="Q26" s="15">
        <f>IF(OR($C26="",$O26="",$P26=""),"",IFERROR($O26*$P26,""))</f>
        <v/>
      </c>
      <c r="R26" s="15">
        <f>IF($C26="","",IF(AND($K26="",$M26=""),0,IF(OR($K26="",$M26=""),"",IFERROR($K26*$M26*(1+'Assumptions'!$B$13),""))))</f>
        <v/>
      </c>
      <c r="S26" s="15">
        <f>IF(OR($C26="",$N26="",$Q26=""),"",IFERROR(($N26+$Q26)*VLOOKUP($F26,'Assumptions'!$A$5:$F$8,6,FALSE),""))</f>
        <v/>
      </c>
      <c r="T26" s="15">
        <f>IF($C26="","",IF(OR($N26="",$Q26="",$R26="",$S26=""),"",SUM($N26,$Q26,$R26,$S26)))</f>
        <v/>
      </c>
      <c r="U26" s="15">
        <f>IF($C26="","",IF(OR($F26="",$J26="",AND($K26&lt;&gt;"",$M26=""),AND($K26="",$M26&lt;&gt;"")),"",IFERROR($J26*'Assumptions'!$B$14*VLOOKUP($F26,'Assumptions'!$A$5:$F$8,5,FALSE)+IF(AND($K26="",$M26=""),0,$K26*$M26),"")))</f>
        <v/>
      </c>
      <c r="V26" s="25">
        <f>IF(OR($C26="",$T26="",$U26=""),"",IFERROR(($T26-$U26)/$T26,""))</f>
        <v/>
      </c>
      <c r="W26" s="13">
        <f>IF($C26="","",IF(OR($A26="",$B26="",$D26="",$E26="",$F26="",$G26="",$H26="",$I26="",$J26=""),"Complete required inputs",IF($J26&gt;'Assumptions'!$B$15,"Check labor hours",IF(OR(AND($K26&lt;&gt;"",$M26=""),AND($K26="",$M26&lt;&gt;""),AND($K26&gt;0,$L26=""),AND($K26="",$L26&lt;&gt;"")),"Check parts entries",IF($I26="Needs Review","Review entered status","")))))</f>
        <v/>
      </c>
    </row>
    <row r="27">
      <c r="A27" s="32" t="n"/>
      <c r="B27" s="17" t="n"/>
      <c r="C27" s="17" t="n"/>
      <c r="D27" s="17" t="n"/>
      <c r="E27" s="18" t="n"/>
      <c r="F27" s="18" t="n"/>
      <c r="G27" s="17" t="n"/>
      <c r="H27" s="18" t="n"/>
      <c r="I27" s="18" t="n"/>
      <c r="J27" s="19" t="n"/>
      <c r="K27" s="20" t="n"/>
      <c r="L27" s="18" t="n"/>
      <c r="M27" s="21" t="n"/>
      <c r="N27" s="12">
        <f>IF(OR($C27="",$F27=""),"",IFERROR(VLOOKUP($F27,'Assumptions'!$A$5:$F$8,2,FALSE),""))</f>
        <v/>
      </c>
      <c r="O27" s="22">
        <f>IF(OR($C27="",$F27="",$J27=""),"",IFERROR(MAX($J27,VLOOKUP($F27,'Assumptions'!$A$5:$F$8,3,FALSE)),""))</f>
        <v/>
      </c>
      <c r="P27" s="12">
        <f>IF(OR($C27="",$F27=""),"",IFERROR(VLOOKUP($F27,'Assumptions'!$A$5:$F$8,4,FALSE)*VLOOKUP($F27,'Assumptions'!$A$5:$F$8,5,FALSE),""))</f>
        <v/>
      </c>
      <c r="Q27" s="12">
        <f>IF(OR($C27="",$O27="",$P27=""),"",IFERROR($O27*$P27,""))</f>
        <v/>
      </c>
      <c r="R27" s="12">
        <f>IF($C27="","",IF(AND($K27="",$M27=""),0,IF(OR($K27="",$M27=""),"",IFERROR($K27*$M27*(1+'Assumptions'!$B$13),""))))</f>
        <v/>
      </c>
      <c r="S27" s="12">
        <f>IF(OR($C27="",$N27="",$Q27=""),"",IFERROR(($N27+$Q27)*VLOOKUP($F27,'Assumptions'!$A$5:$F$8,6,FALSE),""))</f>
        <v/>
      </c>
      <c r="T27" s="12">
        <f>IF($C27="","",IF(OR($N27="",$Q27="",$R27="",$S27=""),"",SUM($N27,$Q27,$R27,$S27)))</f>
        <v/>
      </c>
      <c r="U27" s="12">
        <f>IF($C27="","",IF(OR($F27="",$J27="",AND($K27&lt;&gt;"",$M27=""),AND($K27="",$M27&lt;&gt;"")),"",IFERROR($J27*'Assumptions'!$B$14*VLOOKUP($F27,'Assumptions'!$A$5:$F$8,5,FALSE)+IF(AND($K27="",$M27=""),0,$K27*$M27),"")))</f>
        <v/>
      </c>
      <c r="V27" s="23">
        <f>IF(OR($C27="",$T27="",$U27=""),"",IFERROR(($T27-$U27)/$T27,""))</f>
        <v/>
      </c>
      <c r="W27" s="10">
        <f>IF($C27="","",IF(OR($A27="",$B27="",$D27="",$E27="",$F27="",$G27="",$H27="",$I27="",$J27=""),"Complete required inputs",IF($J27&gt;'Assumptions'!$B$15,"Check labor hours",IF(OR(AND($K27&lt;&gt;"",$M27=""),AND($K27="",$M27&lt;&gt;""),AND($K27&gt;0,$L27=""),AND($K27="",$L27&lt;&gt;"")),"Check parts entries",IF($I27="Needs Review","Review entered status","")))))</f>
        <v/>
      </c>
    </row>
    <row r="28">
      <c r="A28" s="32" t="n"/>
      <c r="B28" s="17" t="n"/>
      <c r="C28" s="17" t="n"/>
      <c r="D28" s="17" t="n"/>
      <c r="E28" s="18" t="n"/>
      <c r="F28" s="18" t="n"/>
      <c r="G28" s="17" t="n"/>
      <c r="H28" s="18" t="n"/>
      <c r="I28" s="18" t="n"/>
      <c r="J28" s="19" t="n"/>
      <c r="K28" s="20" t="n"/>
      <c r="L28" s="18" t="n"/>
      <c r="M28" s="21" t="n"/>
      <c r="N28" s="15">
        <f>IF(OR($C28="",$F28=""),"",IFERROR(VLOOKUP($F28,'Assumptions'!$A$5:$F$8,2,FALSE),""))</f>
        <v/>
      </c>
      <c r="O28" s="24">
        <f>IF(OR($C28="",$F28="",$J28=""),"",IFERROR(MAX($J28,VLOOKUP($F28,'Assumptions'!$A$5:$F$8,3,FALSE)),""))</f>
        <v/>
      </c>
      <c r="P28" s="15">
        <f>IF(OR($C28="",$F28=""),"",IFERROR(VLOOKUP($F28,'Assumptions'!$A$5:$F$8,4,FALSE)*VLOOKUP($F28,'Assumptions'!$A$5:$F$8,5,FALSE),""))</f>
        <v/>
      </c>
      <c r="Q28" s="15">
        <f>IF(OR($C28="",$O28="",$P28=""),"",IFERROR($O28*$P28,""))</f>
        <v/>
      </c>
      <c r="R28" s="15">
        <f>IF($C28="","",IF(AND($K28="",$M28=""),0,IF(OR($K28="",$M28=""),"",IFERROR($K28*$M28*(1+'Assumptions'!$B$13),""))))</f>
        <v/>
      </c>
      <c r="S28" s="15">
        <f>IF(OR($C28="",$N28="",$Q28=""),"",IFERROR(($N28+$Q28)*VLOOKUP($F28,'Assumptions'!$A$5:$F$8,6,FALSE),""))</f>
        <v/>
      </c>
      <c r="T28" s="15">
        <f>IF($C28="","",IF(OR($N28="",$Q28="",$R28="",$S28=""),"",SUM($N28,$Q28,$R28,$S28)))</f>
        <v/>
      </c>
      <c r="U28" s="15">
        <f>IF($C28="","",IF(OR($F28="",$J28="",AND($K28&lt;&gt;"",$M28=""),AND($K28="",$M28&lt;&gt;"")),"",IFERROR($J28*'Assumptions'!$B$14*VLOOKUP($F28,'Assumptions'!$A$5:$F$8,5,FALSE)+IF(AND($K28="",$M28=""),0,$K28*$M28),"")))</f>
        <v/>
      </c>
      <c r="V28" s="25">
        <f>IF(OR($C28="",$T28="",$U28=""),"",IFERROR(($T28-$U28)/$T28,""))</f>
        <v/>
      </c>
      <c r="W28" s="13">
        <f>IF($C28="","",IF(OR($A28="",$B28="",$D28="",$E28="",$F28="",$G28="",$H28="",$I28="",$J28=""),"Complete required inputs",IF($J28&gt;'Assumptions'!$B$15,"Check labor hours",IF(OR(AND($K28&lt;&gt;"",$M28=""),AND($K28="",$M28&lt;&gt;""),AND($K28&gt;0,$L28=""),AND($K28="",$L28&lt;&gt;"")),"Check parts entries",IF($I28="Needs Review","Review entered status","")))))</f>
        <v/>
      </c>
    </row>
    <row r="29">
      <c r="A29" s="32" t="n"/>
      <c r="B29" s="17" t="n"/>
      <c r="C29" s="17" t="n"/>
      <c r="D29" s="17" t="n"/>
      <c r="E29" s="18" t="n"/>
      <c r="F29" s="18" t="n"/>
      <c r="G29" s="17" t="n"/>
      <c r="H29" s="18" t="n"/>
      <c r="I29" s="18" t="n"/>
      <c r="J29" s="19" t="n"/>
      <c r="K29" s="20" t="n"/>
      <c r="L29" s="18" t="n"/>
      <c r="M29" s="21" t="n"/>
      <c r="N29" s="12">
        <f>IF(OR($C29="",$F29=""),"",IFERROR(VLOOKUP($F29,'Assumptions'!$A$5:$F$8,2,FALSE),""))</f>
        <v/>
      </c>
      <c r="O29" s="22">
        <f>IF(OR($C29="",$F29="",$J29=""),"",IFERROR(MAX($J29,VLOOKUP($F29,'Assumptions'!$A$5:$F$8,3,FALSE)),""))</f>
        <v/>
      </c>
      <c r="P29" s="12">
        <f>IF(OR($C29="",$F29=""),"",IFERROR(VLOOKUP($F29,'Assumptions'!$A$5:$F$8,4,FALSE)*VLOOKUP($F29,'Assumptions'!$A$5:$F$8,5,FALSE),""))</f>
        <v/>
      </c>
      <c r="Q29" s="12">
        <f>IF(OR($C29="",$O29="",$P29=""),"",IFERROR($O29*$P29,""))</f>
        <v/>
      </c>
      <c r="R29" s="12">
        <f>IF($C29="","",IF(AND($K29="",$M29=""),0,IF(OR($K29="",$M29=""),"",IFERROR($K29*$M29*(1+'Assumptions'!$B$13),""))))</f>
        <v/>
      </c>
      <c r="S29" s="12">
        <f>IF(OR($C29="",$N29="",$Q29=""),"",IFERROR(($N29+$Q29)*VLOOKUP($F29,'Assumptions'!$A$5:$F$8,6,FALSE),""))</f>
        <v/>
      </c>
      <c r="T29" s="12">
        <f>IF($C29="","",IF(OR($N29="",$Q29="",$R29="",$S29=""),"",SUM($N29,$Q29,$R29,$S29)))</f>
        <v/>
      </c>
      <c r="U29" s="12">
        <f>IF($C29="","",IF(OR($F29="",$J29="",AND($K29&lt;&gt;"",$M29=""),AND($K29="",$M29&lt;&gt;"")),"",IFERROR($J29*'Assumptions'!$B$14*VLOOKUP($F29,'Assumptions'!$A$5:$F$8,5,FALSE)+IF(AND($K29="",$M29=""),0,$K29*$M29),"")))</f>
        <v/>
      </c>
      <c r="V29" s="23">
        <f>IF(OR($C29="",$T29="",$U29=""),"",IFERROR(($T29-$U29)/$T29,""))</f>
        <v/>
      </c>
      <c r="W29" s="10">
        <f>IF($C29="","",IF(OR($A29="",$B29="",$D29="",$E29="",$F29="",$G29="",$H29="",$I29="",$J29=""),"Complete required inputs",IF($J29&gt;'Assumptions'!$B$15,"Check labor hours",IF(OR(AND($K29&lt;&gt;"",$M29=""),AND($K29="",$M29&lt;&gt;""),AND($K29&gt;0,$L29=""),AND($K29="",$L29&lt;&gt;"")),"Check parts entries",IF($I29="Needs Review","Review entered status","")))))</f>
        <v/>
      </c>
    </row>
    <row r="30">
      <c r="A30" s="32" t="n"/>
      <c r="B30" s="17" t="n"/>
      <c r="C30" s="17" t="n"/>
      <c r="D30" s="17" t="n"/>
      <c r="E30" s="18" t="n"/>
      <c r="F30" s="18" t="n"/>
      <c r="G30" s="17" t="n"/>
      <c r="H30" s="18" t="n"/>
      <c r="I30" s="18" t="n"/>
      <c r="J30" s="19" t="n"/>
      <c r="K30" s="20" t="n"/>
      <c r="L30" s="18" t="n"/>
      <c r="M30" s="21" t="n"/>
      <c r="N30" s="15">
        <f>IF(OR($C30="",$F30=""),"",IFERROR(VLOOKUP($F30,'Assumptions'!$A$5:$F$8,2,FALSE),""))</f>
        <v/>
      </c>
      <c r="O30" s="24">
        <f>IF(OR($C30="",$F30="",$J30=""),"",IFERROR(MAX($J30,VLOOKUP($F30,'Assumptions'!$A$5:$F$8,3,FALSE)),""))</f>
        <v/>
      </c>
      <c r="P30" s="15">
        <f>IF(OR($C30="",$F30=""),"",IFERROR(VLOOKUP($F30,'Assumptions'!$A$5:$F$8,4,FALSE)*VLOOKUP($F30,'Assumptions'!$A$5:$F$8,5,FALSE),""))</f>
        <v/>
      </c>
      <c r="Q30" s="15">
        <f>IF(OR($C30="",$O30="",$P30=""),"",IFERROR($O30*$P30,""))</f>
        <v/>
      </c>
      <c r="R30" s="15">
        <f>IF($C30="","",IF(AND($K30="",$M30=""),0,IF(OR($K30="",$M30=""),"",IFERROR($K30*$M30*(1+'Assumptions'!$B$13),""))))</f>
        <v/>
      </c>
      <c r="S30" s="15">
        <f>IF(OR($C30="",$N30="",$Q30=""),"",IFERROR(($N30+$Q30)*VLOOKUP($F30,'Assumptions'!$A$5:$F$8,6,FALSE),""))</f>
        <v/>
      </c>
      <c r="T30" s="15">
        <f>IF($C30="","",IF(OR($N30="",$Q30="",$R30="",$S30=""),"",SUM($N30,$Q30,$R30,$S30)))</f>
        <v/>
      </c>
      <c r="U30" s="15">
        <f>IF($C30="","",IF(OR($F30="",$J30="",AND($K30&lt;&gt;"",$M30=""),AND($K30="",$M30&lt;&gt;"")),"",IFERROR($J30*'Assumptions'!$B$14*VLOOKUP($F30,'Assumptions'!$A$5:$F$8,5,FALSE)+IF(AND($K30="",$M30=""),0,$K30*$M30),"")))</f>
        <v/>
      </c>
      <c r="V30" s="25">
        <f>IF(OR($C30="",$T30="",$U30=""),"",IFERROR(($T30-$U30)/$T30,""))</f>
        <v/>
      </c>
      <c r="W30" s="13">
        <f>IF($C30="","",IF(OR($A30="",$B30="",$D30="",$E30="",$F30="",$G30="",$H30="",$I30="",$J30=""),"Complete required inputs",IF($J30&gt;'Assumptions'!$B$15,"Check labor hours",IF(OR(AND($K30&lt;&gt;"",$M30=""),AND($K30="",$M30&lt;&gt;""),AND($K30&gt;0,$L30=""),AND($K30="",$L30&lt;&gt;"")),"Check parts entries",IF($I30="Needs Review","Review entered status","")))))</f>
        <v/>
      </c>
    </row>
    <row r="31">
      <c r="A31" s="32" t="n"/>
      <c r="B31" s="17" t="n"/>
      <c r="C31" s="17" t="n"/>
      <c r="D31" s="17" t="n"/>
      <c r="E31" s="18" t="n"/>
      <c r="F31" s="18" t="n"/>
      <c r="G31" s="17" t="n"/>
      <c r="H31" s="18" t="n"/>
      <c r="I31" s="18" t="n"/>
      <c r="J31" s="19" t="n"/>
      <c r="K31" s="20" t="n"/>
      <c r="L31" s="18" t="n"/>
      <c r="M31" s="21" t="n"/>
      <c r="N31" s="12">
        <f>IF(OR($C31="",$F31=""),"",IFERROR(VLOOKUP($F31,'Assumptions'!$A$5:$F$8,2,FALSE),""))</f>
        <v/>
      </c>
      <c r="O31" s="22">
        <f>IF(OR($C31="",$F31="",$J31=""),"",IFERROR(MAX($J31,VLOOKUP($F31,'Assumptions'!$A$5:$F$8,3,FALSE)),""))</f>
        <v/>
      </c>
      <c r="P31" s="12">
        <f>IF(OR($C31="",$F31=""),"",IFERROR(VLOOKUP($F31,'Assumptions'!$A$5:$F$8,4,FALSE)*VLOOKUP($F31,'Assumptions'!$A$5:$F$8,5,FALSE),""))</f>
        <v/>
      </c>
      <c r="Q31" s="12">
        <f>IF(OR($C31="",$O31="",$P31=""),"",IFERROR($O31*$P31,""))</f>
        <v/>
      </c>
      <c r="R31" s="12">
        <f>IF($C31="","",IF(AND($K31="",$M31=""),0,IF(OR($K31="",$M31=""),"",IFERROR($K31*$M31*(1+'Assumptions'!$B$13),""))))</f>
        <v/>
      </c>
      <c r="S31" s="12">
        <f>IF(OR($C31="",$N31="",$Q31=""),"",IFERROR(($N31+$Q31)*VLOOKUP($F31,'Assumptions'!$A$5:$F$8,6,FALSE),""))</f>
        <v/>
      </c>
      <c r="T31" s="12">
        <f>IF($C31="","",IF(OR($N31="",$Q31="",$R31="",$S31=""),"",SUM($N31,$Q31,$R31,$S31)))</f>
        <v/>
      </c>
      <c r="U31" s="12">
        <f>IF($C31="","",IF(OR($F31="",$J31="",AND($K31&lt;&gt;"",$M31=""),AND($K31="",$M31&lt;&gt;"")),"",IFERROR($J31*'Assumptions'!$B$14*VLOOKUP($F31,'Assumptions'!$A$5:$F$8,5,FALSE)+IF(AND($K31="",$M31=""),0,$K31*$M31),"")))</f>
        <v/>
      </c>
      <c r="V31" s="23">
        <f>IF(OR($C31="",$T31="",$U31=""),"",IFERROR(($T31-$U31)/$T31,""))</f>
        <v/>
      </c>
      <c r="W31" s="10">
        <f>IF($C31="","",IF(OR($A31="",$B31="",$D31="",$E31="",$F31="",$G31="",$H31="",$I31="",$J31=""),"Complete required inputs",IF($J31&gt;'Assumptions'!$B$15,"Check labor hours",IF(OR(AND($K31&lt;&gt;"",$M31=""),AND($K31="",$M31&lt;&gt;""),AND($K31&gt;0,$L31=""),AND($K31="",$L31&lt;&gt;"")),"Check parts entries",IF($I31="Needs Review","Review entered status","")))))</f>
        <v/>
      </c>
    </row>
    <row r="32">
      <c r="A32" s="32" t="n"/>
      <c r="B32" s="17" t="n"/>
      <c r="C32" s="17" t="n"/>
      <c r="D32" s="17" t="n"/>
      <c r="E32" s="18" t="n"/>
      <c r="F32" s="18" t="n"/>
      <c r="G32" s="17" t="n"/>
      <c r="H32" s="18" t="n"/>
      <c r="I32" s="18" t="n"/>
      <c r="J32" s="19" t="n"/>
      <c r="K32" s="20" t="n"/>
      <c r="L32" s="18" t="n"/>
      <c r="M32" s="21" t="n"/>
      <c r="N32" s="15">
        <f>IF(OR($C32="",$F32=""),"",IFERROR(VLOOKUP($F32,'Assumptions'!$A$5:$F$8,2,FALSE),""))</f>
        <v/>
      </c>
      <c r="O32" s="24">
        <f>IF(OR($C32="",$F32="",$J32=""),"",IFERROR(MAX($J32,VLOOKUP($F32,'Assumptions'!$A$5:$F$8,3,FALSE)),""))</f>
        <v/>
      </c>
      <c r="P32" s="15">
        <f>IF(OR($C32="",$F32=""),"",IFERROR(VLOOKUP($F32,'Assumptions'!$A$5:$F$8,4,FALSE)*VLOOKUP($F32,'Assumptions'!$A$5:$F$8,5,FALSE),""))</f>
        <v/>
      </c>
      <c r="Q32" s="15">
        <f>IF(OR($C32="",$O32="",$P32=""),"",IFERROR($O32*$P32,""))</f>
        <v/>
      </c>
      <c r="R32" s="15">
        <f>IF($C32="","",IF(AND($K32="",$M32=""),0,IF(OR($K32="",$M32=""),"",IFERROR($K32*$M32*(1+'Assumptions'!$B$13),""))))</f>
        <v/>
      </c>
      <c r="S32" s="15">
        <f>IF(OR($C32="",$N32="",$Q32=""),"",IFERROR(($N32+$Q32)*VLOOKUP($F32,'Assumptions'!$A$5:$F$8,6,FALSE),""))</f>
        <v/>
      </c>
      <c r="T32" s="15">
        <f>IF($C32="","",IF(OR($N32="",$Q32="",$R32="",$S32=""),"",SUM($N32,$Q32,$R32,$S32)))</f>
        <v/>
      </c>
      <c r="U32" s="15">
        <f>IF($C32="","",IF(OR($F32="",$J32="",AND($K32&lt;&gt;"",$M32=""),AND($K32="",$M32&lt;&gt;"")),"",IFERROR($J32*'Assumptions'!$B$14*VLOOKUP($F32,'Assumptions'!$A$5:$F$8,5,FALSE)+IF(AND($K32="",$M32=""),0,$K32*$M32),"")))</f>
        <v/>
      </c>
      <c r="V32" s="25">
        <f>IF(OR($C32="",$T32="",$U32=""),"",IFERROR(($T32-$U32)/$T32,""))</f>
        <v/>
      </c>
      <c r="W32" s="13">
        <f>IF($C32="","",IF(OR($A32="",$B32="",$D32="",$E32="",$F32="",$G32="",$H32="",$I32="",$J32=""),"Complete required inputs",IF($J32&gt;'Assumptions'!$B$15,"Check labor hours",IF(OR(AND($K32&lt;&gt;"",$M32=""),AND($K32="",$M32&lt;&gt;""),AND($K32&gt;0,$L32=""),AND($K32="",$L32&lt;&gt;"")),"Check parts entries",IF($I32="Needs Review","Review entered status","")))))</f>
        <v/>
      </c>
    </row>
    <row r="33">
      <c r="A33" s="32" t="n"/>
      <c r="B33" s="17" t="n"/>
      <c r="C33" s="17" t="n"/>
      <c r="D33" s="17" t="n"/>
      <c r="E33" s="18" t="n"/>
      <c r="F33" s="18" t="n"/>
      <c r="G33" s="17" t="n"/>
      <c r="H33" s="18" t="n"/>
      <c r="I33" s="18" t="n"/>
      <c r="J33" s="19" t="n"/>
      <c r="K33" s="20" t="n"/>
      <c r="L33" s="18" t="n"/>
      <c r="M33" s="21" t="n"/>
      <c r="N33" s="12">
        <f>IF(OR($C33="",$F33=""),"",IFERROR(VLOOKUP($F33,'Assumptions'!$A$5:$F$8,2,FALSE),""))</f>
        <v/>
      </c>
      <c r="O33" s="22">
        <f>IF(OR($C33="",$F33="",$J33=""),"",IFERROR(MAX($J33,VLOOKUP($F33,'Assumptions'!$A$5:$F$8,3,FALSE)),""))</f>
        <v/>
      </c>
      <c r="P33" s="12">
        <f>IF(OR($C33="",$F33=""),"",IFERROR(VLOOKUP($F33,'Assumptions'!$A$5:$F$8,4,FALSE)*VLOOKUP($F33,'Assumptions'!$A$5:$F$8,5,FALSE),""))</f>
        <v/>
      </c>
      <c r="Q33" s="12">
        <f>IF(OR($C33="",$O33="",$P33=""),"",IFERROR($O33*$P33,""))</f>
        <v/>
      </c>
      <c r="R33" s="12">
        <f>IF($C33="","",IF(AND($K33="",$M33=""),0,IF(OR($K33="",$M33=""),"",IFERROR($K33*$M33*(1+'Assumptions'!$B$13),""))))</f>
        <v/>
      </c>
      <c r="S33" s="12">
        <f>IF(OR($C33="",$N33="",$Q33=""),"",IFERROR(($N33+$Q33)*VLOOKUP($F33,'Assumptions'!$A$5:$F$8,6,FALSE),""))</f>
        <v/>
      </c>
      <c r="T33" s="12">
        <f>IF($C33="","",IF(OR($N33="",$Q33="",$R33="",$S33=""),"",SUM($N33,$Q33,$R33,$S33)))</f>
        <v/>
      </c>
      <c r="U33" s="12">
        <f>IF($C33="","",IF(OR($F33="",$J33="",AND($K33&lt;&gt;"",$M33=""),AND($K33="",$M33&lt;&gt;"")),"",IFERROR($J33*'Assumptions'!$B$14*VLOOKUP($F33,'Assumptions'!$A$5:$F$8,5,FALSE)+IF(AND($K33="",$M33=""),0,$K33*$M33),"")))</f>
        <v/>
      </c>
      <c r="V33" s="23">
        <f>IF(OR($C33="",$T33="",$U33=""),"",IFERROR(($T33-$U33)/$T33,""))</f>
        <v/>
      </c>
      <c r="W33" s="10">
        <f>IF($C33="","",IF(OR($A33="",$B33="",$D33="",$E33="",$F33="",$G33="",$H33="",$I33="",$J33=""),"Complete required inputs",IF($J33&gt;'Assumptions'!$B$15,"Check labor hours",IF(OR(AND($K33&lt;&gt;"",$M33=""),AND($K33="",$M33&lt;&gt;""),AND($K33&gt;0,$L33=""),AND($K33="",$L33&lt;&gt;"")),"Check parts entries",IF($I33="Needs Review","Review entered status","")))))</f>
        <v/>
      </c>
    </row>
    <row r="34">
      <c r="A34" s="32" t="n"/>
      <c r="B34" s="17" t="n"/>
      <c r="C34" s="17" t="n"/>
      <c r="D34" s="17" t="n"/>
      <c r="E34" s="18" t="n"/>
      <c r="F34" s="18" t="n"/>
      <c r="G34" s="17" t="n"/>
      <c r="H34" s="18" t="n"/>
      <c r="I34" s="18" t="n"/>
      <c r="J34" s="19" t="n"/>
      <c r="K34" s="20" t="n"/>
      <c r="L34" s="18" t="n"/>
      <c r="M34" s="21" t="n"/>
      <c r="N34" s="15">
        <f>IF(OR($C34="",$F34=""),"",IFERROR(VLOOKUP($F34,'Assumptions'!$A$5:$F$8,2,FALSE),""))</f>
        <v/>
      </c>
      <c r="O34" s="24">
        <f>IF(OR($C34="",$F34="",$J34=""),"",IFERROR(MAX($J34,VLOOKUP($F34,'Assumptions'!$A$5:$F$8,3,FALSE)),""))</f>
        <v/>
      </c>
      <c r="P34" s="15">
        <f>IF(OR($C34="",$F34=""),"",IFERROR(VLOOKUP($F34,'Assumptions'!$A$5:$F$8,4,FALSE)*VLOOKUP($F34,'Assumptions'!$A$5:$F$8,5,FALSE),""))</f>
        <v/>
      </c>
      <c r="Q34" s="15">
        <f>IF(OR($C34="",$O34="",$P34=""),"",IFERROR($O34*$P34,""))</f>
        <v/>
      </c>
      <c r="R34" s="15">
        <f>IF($C34="","",IF(AND($K34="",$M34=""),0,IF(OR($K34="",$M34=""),"",IFERROR($K34*$M34*(1+'Assumptions'!$B$13),""))))</f>
        <v/>
      </c>
      <c r="S34" s="15">
        <f>IF(OR($C34="",$N34="",$Q34=""),"",IFERROR(($N34+$Q34)*VLOOKUP($F34,'Assumptions'!$A$5:$F$8,6,FALSE),""))</f>
        <v/>
      </c>
      <c r="T34" s="15">
        <f>IF($C34="","",IF(OR($N34="",$Q34="",$R34="",$S34=""),"",SUM($N34,$Q34,$R34,$S34)))</f>
        <v/>
      </c>
      <c r="U34" s="15">
        <f>IF($C34="","",IF(OR($F34="",$J34="",AND($K34&lt;&gt;"",$M34=""),AND($K34="",$M34&lt;&gt;"")),"",IFERROR($J34*'Assumptions'!$B$14*VLOOKUP($F34,'Assumptions'!$A$5:$F$8,5,FALSE)+IF(AND($K34="",$M34=""),0,$K34*$M34),"")))</f>
        <v/>
      </c>
      <c r="V34" s="25">
        <f>IF(OR($C34="",$T34="",$U34=""),"",IFERROR(($T34-$U34)/$T34,""))</f>
        <v/>
      </c>
      <c r="W34" s="13">
        <f>IF($C34="","",IF(OR($A34="",$B34="",$D34="",$E34="",$F34="",$G34="",$H34="",$I34="",$J34=""),"Complete required inputs",IF($J34&gt;'Assumptions'!$B$15,"Check labor hours",IF(OR(AND($K34&lt;&gt;"",$M34=""),AND($K34="",$M34&lt;&gt;""),AND($K34&gt;0,$L34=""),AND($K34="",$L34&lt;&gt;"")),"Check parts entries",IF($I34="Needs Review","Review entered status","")))))</f>
        <v/>
      </c>
    </row>
    <row r="35">
      <c r="A35" s="32" t="n"/>
      <c r="B35" s="17" t="n"/>
      <c r="C35" s="17" t="n"/>
      <c r="D35" s="17" t="n"/>
      <c r="E35" s="18" t="n"/>
      <c r="F35" s="18" t="n"/>
      <c r="G35" s="17" t="n"/>
      <c r="H35" s="18" t="n"/>
      <c r="I35" s="18" t="n"/>
      <c r="J35" s="19" t="n"/>
      <c r="K35" s="20" t="n"/>
      <c r="L35" s="18" t="n"/>
      <c r="M35" s="21" t="n"/>
      <c r="N35" s="12">
        <f>IF(OR($C35="",$F35=""),"",IFERROR(VLOOKUP($F35,'Assumptions'!$A$5:$F$8,2,FALSE),""))</f>
        <v/>
      </c>
      <c r="O35" s="22">
        <f>IF(OR($C35="",$F35="",$J35=""),"",IFERROR(MAX($J35,VLOOKUP($F35,'Assumptions'!$A$5:$F$8,3,FALSE)),""))</f>
        <v/>
      </c>
      <c r="P35" s="12">
        <f>IF(OR($C35="",$F35=""),"",IFERROR(VLOOKUP($F35,'Assumptions'!$A$5:$F$8,4,FALSE)*VLOOKUP($F35,'Assumptions'!$A$5:$F$8,5,FALSE),""))</f>
        <v/>
      </c>
      <c r="Q35" s="12">
        <f>IF(OR($C35="",$O35="",$P35=""),"",IFERROR($O35*$P35,""))</f>
        <v/>
      </c>
      <c r="R35" s="12">
        <f>IF($C35="","",IF(AND($K35="",$M35=""),0,IF(OR($K35="",$M35=""),"",IFERROR($K35*$M35*(1+'Assumptions'!$B$13),""))))</f>
        <v/>
      </c>
      <c r="S35" s="12">
        <f>IF(OR($C35="",$N35="",$Q35=""),"",IFERROR(($N35+$Q35)*VLOOKUP($F35,'Assumptions'!$A$5:$F$8,6,FALSE),""))</f>
        <v/>
      </c>
      <c r="T35" s="12">
        <f>IF($C35="","",IF(OR($N35="",$Q35="",$R35="",$S35=""),"",SUM($N35,$Q35,$R35,$S35)))</f>
        <v/>
      </c>
      <c r="U35" s="12">
        <f>IF($C35="","",IF(OR($F35="",$J35="",AND($K35&lt;&gt;"",$M35=""),AND($K35="",$M35&lt;&gt;"")),"",IFERROR($J35*'Assumptions'!$B$14*VLOOKUP($F35,'Assumptions'!$A$5:$F$8,5,FALSE)+IF(AND($K35="",$M35=""),0,$K35*$M35),"")))</f>
        <v/>
      </c>
      <c r="V35" s="23">
        <f>IF(OR($C35="",$T35="",$U35=""),"",IFERROR(($T35-$U35)/$T35,""))</f>
        <v/>
      </c>
      <c r="W35" s="10">
        <f>IF($C35="","",IF(OR($A35="",$B35="",$D35="",$E35="",$F35="",$G35="",$H35="",$I35="",$J35=""),"Complete required inputs",IF($J35&gt;'Assumptions'!$B$15,"Check labor hours",IF(OR(AND($K35&lt;&gt;"",$M35=""),AND($K35="",$M35&lt;&gt;""),AND($K35&gt;0,$L35=""),AND($K35="",$L35&lt;&gt;"")),"Check parts entries",IF($I35="Needs Review","Review entered status","")))))</f>
        <v/>
      </c>
    </row>
    <row r="36">
      <c r="A36" s="32" t="n"/>
      <c r="B36" s="17" t="n"/>
      <c r="C36" s="17" t="n"/>
      <c r="D36" s="17" t="n"/>
      <c r="E36" s="18" t="n"/>
      <c r="F36" s="18" t="n"/>
      <c r="G36" s="17" t="n"/>
      <c r="H36" s="18" t="n"/>
      <c r="I36" s="18" t="n"/>
      <c r="J36" s="19" t="n"/>
      <c r="K36" s="20" t="n"/>
      <c r="L36" s="18" t="n"/>
      <c r="M36" s="21" t="n"/>
      <c r="N36" s="15">
        <f>IF(OR($C36="",$F36=""),"",IFERROR(VLOOKUP($F36,'Assumptions'!$A$5:$F$8,2,FALSE),""))</f>
        <v/>
      </c>
      <c r="O36" s="24">
        <f>IF(OR($C36="",$F36="",$J36=""),"",IFERROR(MAX($J36,VLOOKUP($F36,'Assumptions'!$A$5:$F$8,3,FALSE)),""))</f>
        <v/>
      </c>
      <c r="P36" s="15">
        <f>IF(OR($C36="",$F36=""),"",IFERROR(VLOOKUP($F36,'Assumptions'!$A$5:$F$8,4,FALSE)*VLOOKUP($F36,'Assumptions'!$A$5:$F$8,5,FALSE),""))</f>
        <v/>
      </c>
      <c r="Q36" s="15">
        <f>IF(OR($C36="",$O36="",$P36=""),"",IFERROR($O36*$P36,""))</f>
        <v/>
      </c>
      <c r="R36" s="15">
        <f>IF($C36="","",IF(AND($K36="",$M36=""),0,IF(OR($K36="",$M36=""),"",IFERROR($K36*$M36*(1+'Assumptions'!$B$13),""))))</f>
        <v/>
      </c>
      <c r="S36" s="15">
        <f>IF(OR($C36="",$N36="",$Q36=""),"",IFERROR(($N36+$Q36)*VLOOKUP($F36,'Assumptions'!$A$5:$F$8,6,FALSE),""))</f>
        <v/>
      </c>
      <c r="T36" s="15">
        <f>IF($C36="","",IF(OR($N36="",$Q36="",$R36="",$S36=""),"",SUM($N36,$Q36,$R36,$S36)))</f>
        <v/>
      </c>
      <c r="U36" s="15">
        <f>IF($C36="","",IF(OR($F36="",$J36="",AND($K36&lt;&gt;"",$M36=""),AND($K36="",$M36&lt;&gt;"")),"",IFERROR($J36*'Assumptions'!$B$14*VLOOKUP($F36,'Assumptions'!$A$5:$F$8,5,FALSE)+IF(AND($K36="",$M36=""),0,$K36*$M36),"")))</f>
        <v/>
      </c>
      <c r="V36" s="25">
        <f>IF(OR($C36="",$T36="",$U36=""),"",IFERROR(($T36-$U36)/$T36,""))</f>
        <v/>
      </c>
      <c r="W36" s="13">
        <f>IF($C36="","",IF(OR($A36="",$B36="",$D36="",$E36="",$F36="",$G36="",$H36="",$I36="",$J36=""),"Complete required inputs",IF($J36&gt;'Assumptions'!$B$15,"Check labor hours",IF(OR(AND($K36&lt;&gt;"",$M36=""),AND($K36="",$M36&lt;&gt;""),AND($K36&gt;0,$L36=""),AND($K36="",$L36&lt;&gt;"")),"Check parts entries",IF($I36="Needs Review","Review entered status","")))))</f>
        <v/>
      </c>
    </row>
    <row r="37">
      <c r="A37" s="32" t="n"/>
      <c r="B37" s="17" t="n"/>
      <c r="C37" s="17" t="n"/>
      <c r="D37" s="17" t="n"/>
      <c r="E37" s="18" t="n"/>
      <c r="F37" s="18" t="n"/>
      <c r="G37" s="17" t="n"/>
      <c r="H37" s="18" t="n"/>
      <c r="I37" s="18" t="n"/>
      <c r="J37" s="19" t="n"/>
      <c r="K37" s="20" t="n"/>
      <c r="L37" s="18" t="n"/>
      <c r="M37" s="21" t="n"/>
      <c r="N37" s="12">
        <f>IF(OR($C37="",$F37=""),"",IFERROR(VLOOKUP($F37,'Assumptions'!$A$5:$F$8,2,FALSE),""))</f>
        <v/>
      </c>
      <c r="O37" s="22">
        <f>IF(OR($C37="",$F37="",$J37=""),"",IFERROR(MAX($J37,VLOOKUP($F37,'Assumptions'!$A$5:$F$8,3,FALSE)),""))</f>
        <v/>
      </c>
      <c r="P37" s="12">
        <f>IF(OR($C37="",$F37=""),"",IFERROR(VLOOKUP($F37,'Assumptions'!$A$5:$F$8,4,FALSE)*VLOOKUP($F37,'Assumptions'!$A$5:$F$8,5,FALSE),""))</f>
        <v/>
      </c>
      <c r="Q37" s="12">
        <f>IF(OR($C37="",$O37="",$P37=""),"",IFERROR($O37*$P37,""))</f>
        <v/>
      </c>
      <c r="R37" s="12">
        <f>IF($C37="","",IF(AND($K37="",$M37=""),0,IF(OR($K37="",$M37=""),"",IFERROR($K37*$M37*(1+'Assumptions'!$B$13),""))))</f>
        <v/>
      </c>
      <c r="S37" s="12">
        <f>IF(OR($C37="",$N37="",$Q37=""),"",IFERROR(($N37+$Q37)*VLOOKUP($F37,'Assumptions'!$A$5:$F$8,6,FALSE),""))</f>
        <v/>
      </c>
      <c r="T37" s="12">
        <f>IF($C37="","",IF(OR($N37="",$Q37="",$R37="",$S37=""),"",SUM($N37,$Q37,$R37,$S37)))</f>
        <v/>
      </c>
      <c r="U37" s="12">
        <f>IF($C37="","",IF(OR($F37="",$J37="",AND($K37&lt;&gt;"",$M37=""),AND($K37="",$M37&lt;&gt;"")),"",IFERROR($J37*'Assumptions'!$B$14*VLOOKUP($F37,'Assumptions'!$A$5:$F$8,5,FALSE)+IF(AND($K37="",$M37=""),0,$K37*$M37),"")))</f>
        <v/>
      </c>
      <c r="V37" s="23">
        <f>IF(OR($C37="",$T37="",$U37=""),"",IFERROR(($T37-$U37)/$T37,""))</f>
        <v/>
      </c>
      <c r="W37" s="10">
        <f>IF($C37="","",IF(OR($A37="",$B37="",$D37="",$E37="",$F37="",$G37="",$H37="",$I37="",$J37=""),"Complete required inputs",IF($J37&gt;'Assumptions'!$B$15,"Check labor hours",IF(OR(AND($K37&lt;&gt;"",$M37=""),AND($K37="",$M37&lt;&gt;""),AND($K37&gt;0,$L37=""),AND($K37="",$L37&lt;&gt;"")),"Check parts entries",IF($I37="Needs Review","Review entered status","")))))</f>
        <v/>
      </c>
    </row>
    <row r="38">
      <c r="A38" s="32" t="n"/>
      <c r="B38" s="17" t="n"/>
      <c r="C38" s="17" t="n"/>
      <c r="D38" s="17" t="n"/>
      <c r="E38" s="18" t="n"/>
      <c r="F38" s="18" t="n"/>
      <c r="G38" s="17" t="n"/>
      <c r="H38" s="18" t="n"/>
      <c r="I38" s="18" t="n"/>
      <c r="J38" s="19" t="n"/>
      <c r="K38" s="20" t="n"/>
      <c r="L38" s="18" t="n"/>
      <c r="M38" s="21" t="n"/>
      <c r="N38" s="15">
        <f>IF(OR($C38="",$F38=""),"",IFERROR(VLOOKUP($F38,'Assumptions'!$A$5:$F$8,2,FALSE),""))</f>
        <v/>
      </c>
      <c r="O38" s="24">
        <f>IF(OR($C38="",$F38="",$J38=""),"",IFERROR(MAX($J38,VLOOKUP($F38,'Assumptions'!$A$5:$F$8,3,FALSE)),""))</f>
        <v/>
      </c>
      <c r="P38" s="15">
        <f>IF(OR($C38="",$F38=""),"",IFERROR(VLOOKUP($F38,'Assumptions'!$A$5:$F$8,4,FALSE)*VLOOKUP($F38,'Assumptions'!$A$5:$F$8,5,FALSE),""))</f>
        <v/>
      </c>
      <c r="Q38" s="15">
        <f>IF(OR($C38="",$O38="",$P38=""),"",IFERROR($O38*$P38,""))</f>
        <v/>
      </c>
      <c r="R38" s="15">
        <f>IF($C38="","",IF(AND($K38="",$M38=""),0,IF(OR($K38="",$M38=""),"",IFERROR($K38*$M38*(1+'Assumptions'!$B$13),""))))</f>
        <v/>
      </c>
      <c r="S38" s="15">
        <f>IF(OR($C38="",$N38="",$Q38=""),"",IFERROR(($N38+$Q38)*VLOOKUP($F38,'Assumptions'!$A$5:$F$8,6,FALSE),""))</f>
        <v/>
      </c>
      <c r="T38" s="15">
        <f>IF($C38="","",IF(OR($N38="",$Q38="",$R38="",$S38=""),"",SUM($N38,$Q38,$R38,$S38)))</f>
        <v/>
      </c>
      <c r="U38" s="15">
        <f>IF($C38="","",IF(OR($F38="",$J38="",AND($K38&lt;&gt;"",$M38=""),AND($K38="",$M38&lt;&gt;"")),"",IFERROR($J38*'Assumptions'!$B$14*VLOOKUP($F38,'Assumptions'!$A$5:$F$8,5,FALSE)+IF(AND($K38="",$M38=""),0,$K38*$M38),"")))</f>
        <v/>
      </c>
      <c r="V38" s="25">
        <f>IF(OR($C38="",$T38="",$U38=""),"",IFERROR(($T38-$U38)/$T38,""))</f>
        <v/>
      </c>
      <c r="W38" s="13">
        <f>IF($C38="","",IF(OR($A38="",$B38="",$D38="",$E38="",$F38="",$G38="",$H38="",$I38="",$J38=""),"Complete required inputs",IF($J38&gt;'Assumptions'!$B$15,"Check labor hours",IF(OR(AND($K38&lt;&gt;"",$M38=""),AND($K38="",$M38&lt;&gt;""),AND($K38&gt;0,$L38=""),AND($K38="",$L38&lt;&gt;"")),"Check parts entries",IF($I38="Needs Review","Review entered status","")))))</f>
        <v/>
      </c>
    </row>
    <row r="39">
      <c r="A39" s="32" t="n"/>
      <c r="B39" s="17" t="n"/>
      <c r="C39" s="17" t="n"/>
      <c r="D39" s="17" t="n"/>
      <c r="E39" s="18" t="n"/>
      <c r="F39" s="18" t="n"/>
      <c r="G39" s="17" t="n"/>
      <c r="H39" s="18" t="n"/>
      <c r="I39" s="18" t="n"/>
      <c r="J39" s="19" t="n"/>
      <c r="K39" s="20" t="n"/>
      <c r="L39" s="18" t="n"/>
      <c r="M39" s="21" t="n"/>
      <c r="N39" s="12">
        <f>IF(OR($C39="",$F39=""),"",IFERROR(VLOOKUP($F39,'Assumptions'!$A$5:$F$8,2,FALSE),""))</f>
        <v/>
      </c>
      <c r="O39" s="22">
        <f>IF(OR($C39="",$F39="",$J39=""),"",IFERROR(MAX($J39,VLOOKUP($F39,'Assumptions'!$A$5:$F$8,3,FALSE)),""))</f>
        <v/>
      </c>
      <c r="P39" s="12">
        <f>IF(OR($C39="",$F39=""),"",IFERROR(VLOOKUP($F39,'Assumptions'!$A$5:$F$8,4,FALSE)*VLOOKUP($F39,'Assumptions'!$A$5:$F$8,5,FALSE),""))</f>
        <v/>
      </c>
      <c r="Q39" s="12">
        <f>IF(OR($C39="",$O39="",$P39=""),"",IFERROR($O39*$P39,""))</f>
        <v/>
      </c>
      <c r="R39" s="12">
        <f>IF($C39="","",IF(AND($K39="",$M39=""),0,IF(OR($K39="",$M39=""),"",IFERROR($K39*$M39*(1+'Assumptions'!$B$13),""))))</f>
        <v/>
      </c>
      <c r="S39" s="12">
        <f>IF(OR($C39="",$N39="",$Q39=""),"",IFERROR(($N39+$Q39)*VLOOKUP($F39,'Assumptions'!$A$5:$F$8,6,FALSE),""))</f>
        <v/>
      </c>
      <c r="T39" s="12">
        <f>IF($C39="","",IF(OR($N39="",$Q39="",$R39="",$S39=""),"",SUM($N39,$Q39,$R39,$S39)))</f>
        <v/>
      </c>
      <c r="U39" s="12">
        <f>IF($C39="","",IF(OR($F39="",$J39="",AND($K39&lt;&gt;"",$M39=""),AND($K39="",$M39&lt;&gt;"")),"",IFERROR($J39*'Assumptions'!$B$14*VLOOKUP($F39,'Assumptions'!$A$5:$F$8,5,FALSE)+IF(AND($K39="",$M39=""),0,$K39*$M39),"")))</f>
        <v/>
      </c>
      <c r="V39" s="23">
        <f>IF(OR($C39="",$T39="",$U39=""),"",IFERROR(($T39-$U39)/$T39,""))</f>
        <v/>
      </c>
      <c r="W39" s="10">
        <f>IF($C39="","",IF(OR($A39="",$B39="",$D39="",$E39="",$F39="",$G39="",$H39="",$I39="",$J39=""),"Complete required inputs",IF($J39&gt;'Assumptions'!$B$15,"Check labor hours",IF(OR(AND($K39&lt;&gt;"",$M39=""),AND($K39="",$M39&lt;&gt;""),AND($K39&gt;0,$L39=""),AND($K39="",$L39&lt;&gt;"")),"Check parts entries",IF($I39="Needs Review","Review entered status","")))))</f>
        <v/>
      </c>
    </row>
    <row r="40">
      <c r="A40" s="32" t="n"/>
      <c r="B40" s="17" t="n"/>
      <c r="C40" s="17" t="n"/>
      <c r="D40" s="17" t="n"/>
      <c r="E40" s="18" t="n"/>
      <c r="F40" s="18" t="n"/>
      <c r="G40" s="17" t="n"/>
      <c r="H40" s="18" t="n"/>
      <c r="I40" s="18" t="n"/>
      <c r="J40" s="19" t="n"/>
      <c r="K40" s="20" t="n"/>
      <c r="L40" s="18" t="n"/>
      <c r="M40" s="21" t="n"/>
      <c r="N40" s="15">
        <f>IF(OR($C40="",$F40=""),"",IFERROR(VLOOKUP($F40,'Assumptions'!$A$5:$F$8,2,FALSE),""))</f>
        <v/>
      </c>
      <c r="O40" s="24">
        <f>IF(OR($C40="",$F40="",$J40=""),"",IFERROR(MAX($J40,VLOOKUP($F40,'Assumptions'!$A$5:$F$8,3,FALSE)),""))</f>
        <v/>
      </c>
      <c r="P40" s="15">
        <f>IF(OR($C40="",$F40=""),"",IFERROR(VLOOKUP($F40,'Assumptions'!$A$5:$F$8,4,FALSE)*VLOOKUP($F40,'Assumptions'!$A$5:$F$8,5,FALSE),""))</f>
        <v/>
      </c>
      <c r="Q40" s="15">
        <f>IF(OR($C40="",$O40="",$P40=""),"",IFERROR($O40*$P40,""))</f>
        <v/>
      </c>
      <c r="R40" s="15">
        <f>IF($C40="","",IF(AND($K40="",$M40=""),0,IF(OR($K40="",$M40=""),"",IFERROR($K40*$M40*(1+'Assumptions'!$B$13),""))))</f>
        <v/>
      </c>
      <c r="S40" s="15">
        <f>IF(OR($C40="",$N40="",$Q40=""),"",IFERROR(($N40+$Q40)*VLOOKUP($F40,'Assumptions'!$A$5:$F$8,6,FALSE),""))</f>
        <v/>
      </c>
      <c r="T40" s="15">
        <f>IF($C40="","",IF(OR($N40="",$Q40="",$R40="",$S40=""),"",SUM($N40,$Q40,$R40,$S40)))</f>
        <v/>
      </c>
      <c r="U40" s="15">
        <f>IF($C40="","",IF(OR($F40="",$J40="",AND($K40&lt;&gt;"",$M40=""),AND($K40="",$M40&lt;&gt;"")),"",IFERROR($J40*'Assumptions'!$B$14*VLOOKUP($F40,'Assumptions'!$A$5:$F$8,5,FALSE)+IF(AND($K40="",$M40=""),0,$K40*$M40),"")))</f>
        <v/>
      </c>
      <c r="V40" s="25">
        <f>IF(OR($C40="",$T40="",$U40=""),"",IFERROR(($T40-$U40)/$T40,""))</f>
        <v/>
      </c>
      <c r="W40" s="13">
        <f>IF($C40="","",IF(OR($A40="",$B40="",$D40="",$E40="",$F40="",$G40="",$H40="",$I40="",$J40=""),"Complete required inputs",IF($J40&gt;'Assumptions'!$B$15,"Check labor hours",IF(OR(AND($K40&lt;&gt;"",$M40=""),AND($K40="",$M40&lt;&gt;""),AND($K40&gt;0,$L40=""),AND($K40="",$L40&lt;&gt;"")),"Check parts entries",IF($I40="Needs Review","Review entered status","")))))</f>
        <v/>
      </c>
    </row>
    <row r="41">
      <c r="A41" s="32" t="n"/>
      <c r="B41" s="17" t="n"/>
      <c r="C41" s="17" t="n"/>
      <c r="D41" s="17" t="n"/>
      <c r="E41" s="18" t="n"/>
      <c r="F41" s="18" t="n"/>
      <c r="G41" s="17" t="n"/>
      <c r="H41" s="18" t="n"/>
      <c r="I41" s="18" t="n"/>
      <c r="J41" s="19" t="n"/>
      <c r="K41" s="20" t="n"/>
      <c r="L41" s="18" t="n"/>
      <c r="M41" s="21" t="n"/>
      <c r="N41" s="12">
        <f>IF(OR($C41="",$F41=""),"",IFERROR(VLOOKUP($F41,'Assumptions'!$A$5:$F$8,2,FALSE),""))</f>
        <v/>
      </c>
      <c r="O41" s="22">
        <f>IF(OR($C41="",$F41="",$J41=""),"",IFERROR(MAX($J41,VLOOKUP($F41,'Assumptions'!$A$5:$F$8,3,FALSE)),""))</f>
        <v/>
      </c>
      <c r="P41" s="12">
        <f>IF(OR($C41="",$F41=""),"",IFERROR(VLOOKUP($F41,'Assumptions'!$A$5:$F$8,4,FALSE)*VLOOKUP($F41,'Assumptions'!$A$5:$F$8,5,FALSE),""))</f>
        <v/>
      </c>
      <c r="Q41" s="12">
        <f>IF(OR($C41="",$O41="",$P41=""),"",IFERROR($O41*$P41,""))</f>
        <v/>
      </c>
      <c r="R41" s="12">
        <f>IF($C41="","",IF(AND($K41="",$M41=""),0,IF(OR($K41="",$M41=""),"",IFERROR($K41*$M41*(1+'Assumptions'!$B$13),""))))</f>
        <v/>
      </c>
      <c r="S41" s="12">
        <f>IF(OR($C41="",$N41="",$Q41=""),"",IFERROR(($N41+$Q41)*VLOOKUP($F41,'Assumptions'!$A$5:$F$8,6,FALSE),""))</f>
        <v/>
      </c>
      <c r="T41" s="12">
        <f>IF($C41="","",IF(OR($N41="",$Q41="",$R41="",$S41=""),"",SUM($N41,$Q41,$R41,$S41)))</f>
        <v/>
      </c>
      <c r="U41" s="12">
        <f>IF($C41="","",IF(OR($F41="",$J41="",AND($K41&lt;&gt;"",$M41=""),AND($K41="",$M41&lt;&gt;"")),"",IFERROR($J41*'Assumptions'!$B$14*VLOOKUP($F41,'Assumptions'!$A$5:$F$8,5,FALSE)+IF(AND($K41="",$M41=""),0,$K41*$M41),"")))</f>
        <v/>
      </c>
      <c r="V41" s="23">
        <f>IF(OR($C41="",$T41="",$U41=""),"",IFERROR(($T41-$U41)/$T41,""))</f>
        <v/>
      </c>
      <c r="W41" s="10">
        <f>IF($C41="","",IF(OR($A41="",$B41="",$D41="",$E41="",$F41="",$G41="",$H41="",$I41="",$J41=""),"Complete required inputs",IF($J41&gt;'Assumptions'!$B$15,"Check labor hours",IF(OR(AND($K41&lt;&gt;"",$M41=""),AND($K41="",$M41&lt;&gt;""),AND($K41&gt;0,$L41=""),AND($K41="",$L41&lt;&gt;"")),"Check parts entries",IF($I41="Needs Review","Review entered status","")))))</f>
        <v/>
      </c>
    </row>
    <row r="42">
      <c r="A42" s="32" t="n"/>
      <c r="B42" s="17" t="n"/>
      <c r="C42" s="17" t="n"/>
      <c r="D42" s="17" t="n"/>
      <c r="E42" s="18" t="n"/>
      <c r="F42" s="18" t="n"/>
      <c r="G42" s="17" t="n"/>
      <c r="H42" s="18" t="n"/>
      <c r="I42" s="18" t="n"/>
      <c r="J42" s="19" t="n"/>
      <c r="K42" s="20" t="n"/>
      <c r="L42" s="18" t="n"/>
      <c r="M42" s="21" t="n"/>
      <c r="N42" s="15">
        <f>IF(OR($C42="",$F42=""),"",IFERROR(VLOOKUP($F42,'Assumptions'!$A$5:$F$8,2,FALSE),""))</f>
        <v/>
      </c>
      <c r="O42" s="24">
        <f>IF(OR($C42="",$F42="",$J42=""),"",IFERROR(MAX($J42,VLOOKUP($F42,'Assumptions'!$A$5:$F$8,3,FALSE)),""))</f>
        <v/>
      </c>
      <c r="P42" s="15">
        <f>IF(OR($C42="",$F42=""),"",IFERROR(VLOOKUP($F42,'Assumptions'!$A$5:$F$8,4,FALSE)*VLOOKUP($F42,'Assumptions'!$A$5:$F$8,5,FALSE),""))</f>
        <v/>
      </c>
      <c r="Q42" s="15">
        <f>IF(OR($C42="",$O42="",$P42=""),"",IFERROR($O42*$P42,""))</f>
        <v/>
      </c>
      <c r="R42" s="15">
        <f>IF($C42="","",IF(AND($K42="",$M42=""),0,IF(OR($K42="",$M42=""),"",IFERROR($K42*$M42*(1+'Assumptions'!$B$13),""))))</f>
        <v/>
      </c>
      <c r="S42" s="15">
        <f>IF(OR($C42="",$N42="",$Q42=""),"",IFERROR(($N42+$Q42)*VLOOKUP($F42,'Assumptions'!$A$5:$F$8,6,FALSE),""))</f>
        <v/>
      </c>
      <c r="T42" s="15">
        <f>IF($C42="","",IF(OR($N42="",$Q42="",$R42="",$S42=""),"",SUM($N42,$Q42,$R42,$S42)))</f>
        <v/>
      </c>
      <c r="U42" s="15">
        <f>IF($C42="","",IF(OR($F42="",$J42="",AND($K42&lt;&gt;"",$M42=""),AND($K42="",$M42&lt;&gt;"")),"",IFERROR($J42*'Assumptions'!$B$14*VLOOKUP($F42,'Assumptions'!$A$5:$F$8,5,FALSE)+IF(AND($K42="",$M42=""),0,$K42*$M42),"")))</f>
        <v/>
      </c>
      <c r="V42" s="25">
        <f>IF(OR($C42="",$T42="",$U42=""),"",IFERROR(($T42-$U42)/$T42,""))</f>
        <v/>
      </c>
      <c r="W42" s="13">
        <f>IF($C42="","",IF(OR($A42="",$B42="",$D42="",$E42="",$F42="",$G42="",$H42="",$I42="",$J42=""),"Complete required inputs",IF($J42&gt;'Assumptions'!$B$15,"Check labor hours",IF(OR(AND($K42&lt;&gt;"",$M42=""),AND($K42="",$M42&lt;&gt;""),AND($K42&gt;0,$L42=""),AND($K42="",$L42&lt;&gt;"")),"Check parts entries",IF($I42="Needs Review","Review entered status","")))))</f>
        <v/>
      </c>
    </row>
    <row r="43">
      <c r="A43" s="32" t="n"/>
      <c r="B43" s="17" t="n"/>
      <c r="C43" s="17" t="n"/>
      <c r="D43" s="17" t="n"/>
      <c r="E43" s="18" t="n"/>
      <c r="F43" s="18" t="n"/>
      <c r="G43" s="17" t="n"/>
      <c r="H43" s="18" t="n"/>
      <c r="I43" s="18" t="n"/>
      <c r="J43" s="19" t="n"/>
      <c r="K43" s="20" t="n"/>
      <c r="L43" s="18" t="n"/>
      <c r="M43" s="21" t="n"/>
      <c r="N43" s="12">
        <f>IF(OR($C43="",$F43=""),"",IFERROR(VLOOKUP($F43,'Assumptions'!$A$5:$F$8,2,FALSE),""))</f>
        <v/>
      </c>
      <c r="O43" s="22">
        <f>IF(OR($C43="",$F43="",$J43=""),"",IFERROR(MAX($J43,VLOOKUP($F43,'Assumptions'!$A$5:$F$8,3,FALSE)),""))</f>
        <v/>
      </c>
      <c r="P43" s="12">
        <f>IF(OR($C43="",$F43=""),"",IFERROR(VLOOKUP($F43,'Assumptions'!$A$5:$F$8,4,FALSE)*VLOOKUP($F43,'Assumptions'!$A$5:$F$8,5,FALSE),""))</f>
        <v/>
      </c>
      <c r="Q43" s="12">
        <f>IF(OR($C43="",$O43="",$P43=""),"",IFERROR($O43*$P43,""))</f>
        <v/>
      </c>
      <c r="R43" s="12">
        <f>IF($C43="","",IF(AND($K43="",$M43=""),0,IF(OR($K43="",$M43=""),"",IFERROR($K43*$M43*(1+'Assumptions'!$B$13),""))))</f>
        <v/>
      </c>
      <c r="S43" s="12">
        <f>IF(OR($C43="",$N43="",$Q43=""),"",IFERROR(($N43+$Q43)*VLOOKUP($F43,'Assumptions'!$A$5:$F$8,6,FALSE),""))</f>
        <v/>
      </c>
      <c r="T43" s="12">
        <f>IF($C43="","",IF(OR($N43="",$Q43="",$R43="",$S43=""),"",SUM($N43,$Q43,$R43,$S43)))</f>
        <v/>
      </c>
      <c r="U43" s="12">
        <f>IF($C43="","",IF(OR($F43="",$J43="",AND($K43&lt;&gt;"",$M43=""),AND($K43="",$M43&lt;&gt;"")),"",IFERROR($J43*'Assumptions'!$B$14*VLOOKUP($F43,'Assumptions'!$A$5:$F$8,5,FALSE)+IF(AND($K43="",$M43=""),0,$K43*$M43),"")))</f>
        <v/>
      </c>
      <c r="V43" s="23">
        <f>IF(OR($C43="",$T43="",$U43=""),"",IFERROR(($T43-$U43)/$T43,""))</f>
        <v/>
      </c>
      <c r="W43" s="10">
        <f>IF($C43="","",IF(OR($A43="",$B43="",$D43="",$E43="",$F43="",$G43="",$H43="",$I43="",$J43=""),"Complete required inputs",IF($J43&gt;'Assumptions'!$B$15,"Check labor hours",IF(OR(AND($K43&lt;&gt;"",$M43=""),AND($K43="",$M43&lt;&gt;""),AND($K43&gt;0,$L43=""),AND($K43="",$L43&lt;&gt;"")),"Check parts entries",IF($I43="Needs Review","Review entered status","")))))</f>
        <v/>
      </c>
    </row>
    <row r="44">
      <c r="A44" s="32" t="n"/>
      <c r="B44" s="17" t="n"/>
      <c r="C44" s="17" t="n"/>
      <c r="D44" s="17" t="n"/>
      <c r="E44" s="18" t="n"/>
      <c r="F44" s="18" t="n"/>
      <c r="G44" s="17" t="n"/>
      <c r="H44" s="18" t="n"/>
      <c r="I44" s="18" t="n"/>
      <c r="J44" s="19" t="n"/>
      <c r="K44" s="20" t="n"/>
      <c r="L44" s="18" t="n"/>
      <c r="M44" s="21" t="n"/>
      <c r="N44" s="15">
        <f>IF(OR($C44="",$F44=""),"",IFERROR(VLOOKUP($F44,'Assumptions'!$A$5:$F$8,2,FALSE),""))</f>
        <v/>
      </c>
      <c r="O44" s="24">
        <f>IF(OR($C44="",$F44="",$J44=""),"",IFERROR(MAX($J44,VLOOKUP($F44,'Assumptions'!$A$5:$F$8,3,FALSE)),""))</f>
        <v/>
      </c>
      <c r="P44" s="15">
        <f>IF(OR($C44="",$F44=""),"",IFERROR(VLOOKUP($F44,'Assumptions'!$A$5:$F$8,4,FALSE)*VLOOKUP($F44,'Assumptions'!$A$5:$F$8,5,FALSE),""))</f>
        <v/>
      </c>
      <c r="Q44" s="15">
        <f>IF(OR($C44="",$O44="",$P44=""),"",IFERROR($O44*$P44,""))</f>
        <v/>
      </c>
      <c r="R44" s="15">
        <f>IF($C44="","",IF(AND($K44="",$M44=""),0,IF(OR($K44="",$M44=""),"",IFERROR($K44*$M44*(1+'Assumptions'!$B$13),""))))</f>
        <v/>
      </c>
      <c r="S44" s="15">
        <f>IF(OR($C44="",$N44="",$Q44=""),"",IFERROR(($N44+$Q44)*VLOOKUP($F44,'Assumptions'!$A$5:$F$8,6,FALSE),""))</f>
        <v/>
      </c>
      <c r="T44" s="15">
        <f>IF($C44="","",IF(OR($N44="",$Q44="",$R44="",$S44=""),"",SUM($N44,$Q44,$R44,$S44)))</f>
        <v/>
      </c>
      <c r="U44" s="15">
        <f>IF($C44="","",IF(OR($F44="",$J44="",AND($K44&lt;&gt;"",$M44=""),AND($K44="",$M44&lt;&gt;"")),"",IFERROR($J44*'Assumptions'!$B$14*VLOOKUP($F44,'Assumptions'!$A$5:$F$8,5,FALSE)+IF(AND($K44="",$M44=""),0,$K44*$M44),"")))</f>
        <v/>
      </c>
      <c r="V44" s="25">
        <f>IF(OR($C44="",$T44="",$U44=""),"",IFERROR(($T44-$U44)/$T44,""))</f>
        <v/>
      </c>
      <c r="W44" s="13">
        <f>IF($C44="","",IF(OR($A44="",$B44="",$D44="",$E44="",$F44="",$G44="",$H44="",$I44="",$J44=""),"Complete required inputs",IF($J44&gt;'Assumptions'!$B$15,"Check labor hours",IF(OR(AND($K44&lt;&gt;"",$M44=""),AND($K44="",$M44&lt;&gt;""),AND($K44&gt;0,$L44=""),AND($K44="",$L44&lt;&gt;"")),"Check parts entries",IF($I44="Needs Review","Review entered status","")))))</f>
        <v/>
      </c>
    </row>
    <row r="45">
      <c r="A45" s="32" t="n"/>
      <c r="B45" s="17" t="n"/>
      <c r="C45" s="17" t="n"/>
      <c r="D45" s="17" t="n"/>
      <c r="E45" s="18" t="n"/>
      <c r="F45" s="18" t="n"/>
      <c r="G45" s="17" t="n"/>
      <c r="H45" s="18" t="n"/>
      <c r="I45" s="18" t="n"/>
      <c r="J45" s="19" t="n"/>
      <c r="K45" s="20" t="n"/>
      <c r="L45" s="18" t="n"/>
      <c r="M45" s="21" t="n"/>
      <c r="N45" s="12">
        <f>IF(OR($C45="",$F45=""),"",IFERROR(VLOOKUP($F45,'Assumptions'!$A$5:$F$8,2,FALSE),""))</f>
        <v/>
      </c>
      <c r="O45" s="22">
        <f>IF(OR($C45="",$F45="",$J45=""),"",IFERROR(MAX($J45,VLOOKUP($F45,'Assumptions'!$A$5:$F$8,3,FALSE)),""))</f>
        <v/>
      </c>
      <c r="P45" s="12">
        <f>IF(OR($C45="",$F45=""),"",IFERROR(VLOOKUP($F45,'Assumptions'!$A$5:$F$8,4,FALSE)*VLOOKUP($F45,'Assumptions'!$A$5:$F$8,5,FALSE),""))</f>
        <v/>
      </c>
      <c r="Q45" s="12">
        <f>IF(OR($C45="",$O45="",$P45=""),"",IFERROR($O45*$P45,""))</f>
        <v/>
      </c>
      <c r="R45" s="12">
        <f>IF($C45="","",IF(AND($K45="",$M45=""),0,IF(OR($K45="",$M45=""),"",IFERROR($K45*$M45*(1+'Assumptions'!$B$13),""))))</f>
        <v/>
      </c>
      <c r="S45" s="12">
        <f>IF(OR($C45="",$N45="",$Q45=""),"",IFERROR(($N45+$Q45)*VLOOKUP($F45,'Assumptions'!$A$5:$F$8,6,FALSE),""))</f>
        <v/>
      </c>
      <c r="T45" s="12">
        <f>IF($C45="","",IF(OR($N45="",$Q45="",$R45="",$S45=""),"",SUM($N45,$Q45,$R45,$S45)))</f>
        <v/>
      </c>
      <c r="U45" s="12">
        <f>IF($C45="","",IF(OR($F45="",$J45="",AND($K45&lt;&gt;"",$M45=""),AND($K45="",$M45&lt;&gt;"")),"",IFERROR($J45*'Assumptions'!$B$14*VLOOKUP($F45,'Assumptions'!$A$5:$F$8,5,FALSE)+IF(AND($K45="",$M45=""),0,$K45*$M45),"")))</f>
        <v/>
      </c>
      <c r="V45" s="23">
        <f>IF(OR($C45="",$T45="",$U45=""),"",IFERROR(($T45-$U45)/$T45,""))</f>
        <v/>
      </c>
      <c r="W45" s="10">
        <f>IF($C45="","",IF(OR($A45="",$B45="",$D45="",$E45="",$F45="",$G45="",$H45="",$I45="",$J45=""),"Complete required inputs",IF($J45&gt;'Assumptions'!$B$15,"Check labor hours",IF(OR(AND($K45&lt;&gt;"",$M45=""),AND($K45="",$M45&lt;&gt;""),AND($K45&gt;0,$L45=""),AND($K45="",$L45&lt;&gt;"")),"Check parts entries",IF($I45="Needs Review","Review entered status","")))))</f>
        <v/>
      </c>
    </row>
    <row r="46">
      <c r="A46" s="32" t="n"/>
      <c r="B46" s="17" t="n"/>
      <c r="C46" s="17" t="n"/>
      <c r="D46" s="17" t="n"/>
      <c r="E46" s="18" t="n"/>
      <c r="F46" s="18" t="n"/>
      <c r="G46" s="17" t="n"/>
      <c r="H46" s="18" t="n"/>
      <c r="I46" s="18" t="n"/>
      <c r="J46" s="19" t="n"/>
      <c r="K46" s="20" t="n"/>
      <c r="L46" s="18" t="n"/>
      <c r="M46" s="21" t="n"/>
      <c r="N46" s="15">
        <f>IF(OR($C46="",$F46=""),"",IFERROR(VLOOKUP($F46,'Assumptions'!$A$5:$F$8,2,FALSE),""))</f>
        <v/>
      </c>
      <c r="O46" s="24">
        <f>IF(OR($C46="",$F46="",$J46=""),"",IFERROR(MAX($J46,VLOOKUP($F46,'Assumptions'!$A$5:$F$8,3,FALSE)),""))</f>
        <v/>
      </c>
      <c r="P46" s="15">
        <f>IF(OR($C46="",$F46=""),"",IFERROR(VLOOKUP($F46,'Assumptions'!$A$5:$F$8,4,FALSE)*VLOOKUP($F46,'Assumptions'!$A$5:$F$8,5,FALSE),""))</f>
        <v/>
      </c>
      <c r="Q46" s="15">
        <f>IF(OR($C46="",$O46="",$P46=""),"",IFERROR($O46*$P46,""))</f>
        <v/>
      </c>
      <c r="R46" s="15">
        <f>IF($C46="","",IF(AND($K46="",$M46=""),0,IF(OR($K46="",$M46=""),"",IFERROR($K46*$M46*(1+'Assumptions'!$B$13),""))))</f>
        <v/>
      </c>
      <c r="S46" s="15">
        <f>IF(OR($C46="",$N46="",$Q46=""),"",IFERROR(($N46+$Q46)*VLOOKUP($F46,'Assumptions'!$A$5:$F$8,6,FALSE),""))</f>
        <v/>
      </c>
      <c r="T46" s="15">
        <f>IF($C46="","",IF(OR($N46="",$Q46="",$R46="",$S46=""),"",SUM($N46,$Q46,$R46,$S46)))</f>
        <v/>
      </c>
      <c r="U46" s="15">
        <f>IF($C46="","",IF(OR($F46="",$J46="",AND($K46&lt;&gt;"",$M46=""),AND($K46="",$M46&lt;&gt;"")),"",IFERROR($J46*'Assumptions'!$B$14*VLOOKUP($F46,'Assumptions'!$A$5:$F$8,5,FALSE)+IF(AND($K46="",$M46=""),0,$K46*$M46),"")))</f>
        <v/>
      </c>
      <c r="V46" s="25">
        <f>IF(OR($C46="",$T46="",$U46=""),"",IFERROR(($T46-$U46)/$T46,""))</f>
        <v/>
      </c>
      <c r="W46" s="13">
        <f>IF($C46="","",IF(OR($A46="",$B46="",$D46="",$E46="",$F46="",$G46="",$H46="",$I46="",$J46=""),"Complete required inputs",IF($J46&gt;'Assumptions'!$B$15,"Check labor hours",IF(OR(AND($K46&lt;&gt;"",$M46=""),AND($K46="",$M46&lt;&gt;""),AND($K46&gt;0,$L46=""),AND($K46="",$L46&lt;&gt;"")),"Check parts entries",IF($I46="Needs Review","Review entered status","")))))</f>
        <v/>
      </c>
    </row>
    <row r="47">
      <c r="A47" s="32" t="n"/>
      <c r="B47" s="17" t="n"/>
      <c r="C47" s="17" t="n"/>
      <c r="D47" s="17" t="n"/>
      <c r="E47" s="18" t="n"/>
      <c r="F47" s="18" t="n"/>
      <c r="G47" s="17" t="n"/>
      <c r="H47" s="18" t="n"/>
      <c r="I47" s="18" t="n"/>
      <c r="J47" s="19" t="n"/>
      <c r="K47" s="20" t="n"/>
      <c r="L47" s="18" t="n"/>
      <c r="M47" s="21" t="n"/>
      <c r="N47" s="12">
        <f>IF(OR($C47="",$F47=""),"",IFERROR(VLOOKUP($F47,'Assumptions'!$A$5:$F$8,2,FALSE),""))</f>
        <v/>
      </c>
      <c r="O47" s="22">
        <f>IF(OR($C47="",$F47="",$J47=""),"",IFERROR(MAX($J47,VLOOKUP($F47,'Assumptions'!$A$5:$F$8,3,FALSE)),""))</f>
        <v/>
      </c>
      <c r="P47" s="12">
        <f>IF(OR($C47="",$F47=""),"",IFERROR(VLOOKUP($F47,'Assumptions'!$A$5:$F$8,4,FALSE)*VLOOKUP($F47,'Assumptions'!$A$5:$F$8,5,FALSE),""))</f>
        <v/>
      </c>
      <c r="Q47" s="12">
        <f>IF(OR($C47="",$O47="",$P47=""),"",IFERROR($O47*$P47,""))</f>
        <v/>
      </c>
      <c r="R47" s="12">
        <f>IF($C47="","",IF(AND($K47="",$M47=""),0,IF(OR($K47="",$M47=""),"",IFERROR($K47*$M47*(1+'Assumptions'!$B$13),""))))</f>
        <v/>
      </c>
      <c r="S47" s="12">
        <f>IF(OR($C47="",$N47="",$Q47=""),"",IFERROR(($N47+$Q47)*VLOOKUP($F47,'Assumptions'!$A$5:$F$8,6,FALSE),""))</f>
        <v/>
      </c>
      <c r="T47" s="12">
        <f>IF($C47="","",IF(OR($N47="",$Q47="",$R47="",$S47=""),"",SUM($N47,$Q47,$R47,$S47)))</f>
        <v/>
      </c>
      <c r="U47" s="12">
        <f>IF($C47="","",IF(OR($F47="",$J47="",AND($K47&lt;&gt;"",$M47=""),AND($K47="",$M47&lt;&gt;"")),"",IFERROR($J47*'Assumptions'!$B$14*VLOOKUP($F47,'Assumptions'!$A$5:$F$8,5,FALSE)+IF(AND($K47="",$M47=""),0,$K47*$M47),"")))</f>
        <v/>
      </c>
      <c r="V47" s="23">
        <f>IF(OR($C47="",$T47="",$U47=""),"",IFERROR(($T47-$U47)/$T47,""))</f>
        <v/>
      </c>
      <c r="W47" s="10">
        <f>IF($C47="","",IF(OR($A47="",$B47="",$D47="",$E47="",$F47="",$G47="",$H47="",$I47="",$J47=""),"Complete required inputs",IF($J47&gt;'Assumptions'!$B$15,"Check labor hours",IF(OR(AND($K47&lt;&gt;"",$M47=""),AND($K47="",$M47&lt;&gt;""),AND($K47&gt;0,$L47=""),AND($K47="",$L47&lt;&gt;"")),"Check parts entries",IF($I47="Needs Review","Review entered status","")))))</f>
        <v/>
      </c>
    </row>
    <row r="48">
      <c r="A48" s="32" t="n"/>
      <c r="B48" s="17" t="n"/>
      <c r="C48" s="17" t="n"/>
      <c r="D48" s="17" t="n"/>
      <c r="E48" s="18" t="n"/>
      <c r="F48" s="18" t="n"/>
      <c r="G48" s="17" t="n"/>
      <c r="H48" s="18" t="n"/>
      <c r="I48" s="18" t="n"/>
      <c r="J48" s="19" t="n"/>
      <c r="K48" s="20" t="n"/>
      <c r="L48" s="18" t="n"/>
      <c r="M48" s="21" t="n"/>
      <c r="N48" s="15">
        <f>IF(OR($C48="",$F48=""),"",IFERROR(VLOOKUP($F48,'Assumptions'!$A$5:$F$8,2,FALSE),""))</f>
        <v/>
      </c>
      <c r="O48" s="24">
        <f>IF(OR($C48="",$F48="",$J48=""),"",IFERROR(MAX($J48,VLOOKUP($F48,'Assumptions'!$A$5:$F$8,3,FALSE)),""))</f>
        <v/>
      </c>
      <c r="P48" s="15">
        <f>IF(OR($C48="",$F48=""),"",IFERROR(VLOOKUP($F48,'Assumptions'!$A$5:$F$8,4,FALSE)*VLOOKUP($F48,'Assumptions'!$A$5:$F$8,5,FALSE),""))</f>
        <v/>
      </c>
      <c r="Q48" s="15">
        <f>IF(OR($C48="",$O48="",$P48=""),"",IFERROR($O48*$P48,""))</f>
        <v/>
      </c>
      <c r="R48" s="15">
        <f>IF($C48="","",IF(AND($K48="",$M48=""),0,IF(OR($K48="",$M48=""),"",IFERROR($K48*$M48*(1+'Assumptions'!$B$13),""))))</f>
        <v/>
      </c>
      <c r="S48" s="15">
        <f>IF(OR($C48="",$N48="",$Q48=""),"",IFERROR(($N48+$Q48)*VLOOKUP($F48,'Assumptions'!$A$5:$F$8,6,FALSE),""))</f>
        <v/>
      </c>
      <c r="T48" s="15">
        <f>IF($C48="","",IF(OR($N48="",$Q48="",$R48="",$S48=""),"",SUM($N48,$Q48,$R48,$S48)))</f>
        <v/>
      </c>
      <c r="U48" s="15">
        <f>IF($C48="","",IF(OR($F48="",$J48="",AND($K48&lt;&gt;"",$M48=""),AND($K48="",$M48&lt;&gt;"")),"",IFERROR($J48*'Assumptions'!$B$14*VLOOKUP($F48,'Assumptions'!$A$5:$F$8,5,FALSE)+IF(AND($K48="",$M48=""),0,$K48*$M48),"")))</f>
        <v/>
      </c>
      <c r="V48" s="25">
        <f>IF(OR($C48="",$T48="",$U48=""),"",IFERROR(($T48-$U48)/$T48,""))</f>
        <v/>
      </c>
      <c r="W48" s="13">
        <f>IF($C48="","",IF(OR($A48="",$B48="",$D48="",$E48="",$F48="",$G48="",$H48="",$I48="",$J48=""),"Complete required inputs",IF($J48&gt;'Assumptions'!$B$15,"Check labor hours",IF(OR(AND($K48&lt;&gt;"",$M48=""),AND($K48="",$M48&lt;&gt;""),AND($K48&gt;0,$L48=""),AND($K48="",$L48&lt;&gt;"")),"Check parts entries",IF($I48="Needs Review","Review entered status","")))))</f>
        <v/>
      </c>
    </row>
    <row r="49">
      <c r="A49" s="32" t="n"/>
      <c r="B49" s="17" t="n"/>
      <c r="C49" s="17" t="n"/>
      <c r="D49" s="17" t="n"/>
      <c r="E49" s="18" t="n"/>
      <c r="F49" s="18" t="n"/>
      <c r="G49" s="17" t="n"/>
      <c r="H49" s="18" t="n"/>
      <c r="I49" s="18" t="n"/>
      <c r="J49" s="19" t="n"/>
      <c r="K49" s="20" t="n"/>
      <c r="L49" s="18" t="n"/>
      <c r="M49" s="21" t="n"/>
      <c r="N49" s="12">
        <f>IF(OR($C49="",$F49=""),"",IFERROR(VLOOKUP($F49,'Assumptions'!$A$5:$F$8,2,FALSE),""))</f>
        <v/>
      </c>
      <c r="O49" s="22">
        <f>IF(OR($C49="",$F49="",$J49=""),"",IFERROR(MAX($J49,VLOOKUP($F49,'Assumptions'!$A$5:$F$8,3,FALSE)),""))</f>
        <v/>
      </c>
      <c r="P49" s="12">
        <f>IF(OR($C49="",$F49=""),"",IFERROR(VLOOKUP($F49,'Assumptions'!$A$5:$F$8,4,FALSE)*VLOOKUP($F49,'Assumptions'!$A$5:$F$8,5,FALSE),""))</f>
        <v/>
      </c>
      <c r="Q49" s="12">
        <f>IF(OR($C49="",$O49="",$P49=""),"",IFERROR($O49*$P49,""))</f>
        <v/>
      </c>
      <c r="R49" s="12">
        <f>IF($C49="","",IF(AND($K49="",$M49=""),0,IF(OR($K49="",$M49=""),"",IFERROR($K49*$M49*(1+'Assumptions'!$B$13),""))))</f>
        <v/>
      </c>
      <c r="S49" s="12">
        <f>IF(OR($C49="",$N49="",$Q49=""),"",IFERROR(($N49+$Q49)*VLOOKUP($F49,'Assumptions'!$A$5:$F$8,6,FALSE),""))</f>
        <v/>
      </c>
      <c r="T49" s="12">
        <f>IF($C49="","",IF(OR($N49="",$Q49="",$R49="",$S49=""),"",SUM($N49,$Q49,$R49,$S49)))</f>
        <v/>
      </c>
      <c r="U49" s="12">
        <f>IF($C49="","",IF(OR($F49="",$J49="",AND($K49&lt;&gt;"",$M49=""),AND($K49="",$M49&lt;&gt;"")),"",IFERROR($J49*'Assumptions'!$B$14*VLOOKUP($F49,'Assumptions'!$A$5:$F$8,5,FALSE)+IF(AND($K49="",$M49=""),0,$K49*$M49),"")))</f>
        <v/>
      </c>
      <c r="V49" s="23">
        <f>IF(OR($C49="",$T49="",$U49=""),"",IFERROR(($T49-$U49)/$T49,""))</f>
        <v/>
      </c>
      <c r="W49" s="10">
        <f>IF($C49="","",IF(OR($A49="",$B49="",$D49="",$E49="",$F49="",$G49="",$H49="",$I49="",$J49=""),"Complete required inputs",IF($J49&gt;'Assumptions'!$B$15,"Check labor hours",IF(OR(AND($K49&lt;&gt;"",$M49=""),AND($K49="",$M49&lt;&gt;""),AND($K49&gt;0,$L49=""),AND($K49="",$L49&lt;&gt;"")),"Check parts entries",IF($I49="Needs Review","Review entered status","")))))</f>
        <v/>
      </c>
    </row>
    <row r="50">
      <c r="A50" s="32" t="n"/>
      <c r="B50" s="17" t="n"/>
      <c r="C50" s="17" t="n"/>
      <c r="D50" s="17" t="n"/>
      <c r="E50" s="18" t="n"/>
      <c r="F50" s="18" t="n"/>
      <c r="G50" s="17" t="n"/>
      <c r="H50" s="18" t="n"/>
      <c r="I50" s="18" t="n"/>
      <c r="J50" s="19" t="n"/>
      <c r="K50" s="20" t="n"/>
      <c r="L50" s="18" t="n"/>
      <c r="M50" s="21" t="n"/>
      <c r="N50" s="15">
        <f>IF(OR($C50="",$F50=""),"",IFERROR(VLOOKUP($F50,'Assumptions'!$A$5:$F$8,2,FALSE),""))</f>
        <v/>
      </c>
      <c r="O50" s="24">
        <f>IF(OR($C50="",$F50="",$J50=""),"",IFERROR(MAX($J50,VLOOKUP($F50,'Assumptions'!$A$5:$F$8,3,FALSE)),""))</f>
        <v/>
      </c>
      <c r="P50" s="15">
        <f>IF(OR($C50="",$F50=""),"",IFERROR(VLOOKUP($F50,'Assumptions'!$A$5:$F$8,4,FALSE)*VLOOKUP($F50,'Assumptions'!$A$5:$F$8,5,FALSE),""))</f>
        <v/>
      </c>
      <c r="Q50" s="15">
        <f>IF(OR($C50="",$O50="",$P50=""),"",IFERROR($O50*$P50,""))</f>
        <v/>
      </c>
      <c r="R50" s="15">
        <f>IF($C50="","",IF(AND($K50="",$M50=""),0,IF(OR($K50="",$M50=""),"",IFERROR($K50*$M50*(1+'Assumptions'!$B$13),""))))</f>
        <v/>
      </c>
      <c r="S50" s="15">
        <f>IF(OR($C50="",$N50="",$Q50=""),"",IFERROR(($N50+$Q50)*VLOOKUP($F50,'Assumptions'!$A$5:$F$8,6,FALSE),""))</f>
        <v/>
      </c>
      <c r="T50" s="15">
        <f>IF($C50="","",IF(OR($N50="",$Q50="",$R50="",$S50=""),"",SUM($N50,$Q50,$R50,$S50)))</f>
        <v/>
      </c>
      <c r="U50" s="15">
        <f>IF($C50="","",IF(OR($F50="",$J50="",AND($K50&lt;&gt;"",$M50=""),AND($K50="",$M50&lt;&gt;"")),"",IFERROR($J50*'Assumptions'!$B$14*VLOOKUP($F50,'Assumptions'!$A$5:$F$8,5,FALSE)+IF(AND($K50="",$M50=""),0,$K50*$M50),"")))</f>
        <v/>
      </c>
      <c r="V50" s="25">
        <f>IF(OR($C50="",$T50="",$U50=""),"",IFERROR(($T50-$U50)/$T50,""))</f>
        <v/>
      </c>
      <c r="W50" s="13">
        <f>IF($C50="","",IF(OR($A50="",$B50="",$D50="",$E50="",$F50="",$G50="",$H50="",$I50="",$J50=""),"Complete required inputs",IF($J50&gt;'Assumptions'!$B$15,"Check labor hours",IF(OR(AND($K50&lt;&gt;"",$M50=""),AND($K50="",$M50&lt;&gt;""),AND($K50&gt;0,$L50=""),AND($K50="",$L50&lt;&gt;"")),"Check parts entries",IF($I50="Needs Review","Review entered status","")))))</f>
        <v/>
      </c>
    </row>
    <row r="51">
      <c r="A51" s="32" t="n"/>
      <c r="B51" s="17" t="n"/>
      <c r="C51" s="17" t="n"/>
      <c r="D51" s="17" t="n"/>
      <c r="E51" s="18" t="n"/>
      <c r="F51" s="18" t="n"/>
      <c r="G51" s="17" t="n"/>
      <c r="H51" s="18" t="n"/>
      <c r="I51" s="18" t="n"/>
      <c r="J51" s="19" t="n"/>
      <c r="K51" s="20" t="n"/>
      <c r="L51" s="18" t="n"/>
      <c r="M51" s="21" t="n"/>
      <c r="N51" s="12">
        <f>IF(OR($C51="",$F51=""),"",IFERROR(VLOOKUP($F51,'Assumptions'!$A$5:$F$8,2,FALSE),""))</f>
        <v/>
      </c>
      <c r="O51" s="22">
        <f>IF(OR($C51="",$F51="",$J51=""),"",IFERROR(MAX($J51,VLOOKUP($F51,'Assumptions'!$A$5:$F$8,3,FALSE)),""))</f>
        <v/>
      </c>
      <c r="P51" s="12">
        <f>IF(OR($C51="",$F51=""),"",IFERROR(VLOOKUP($F51,'Assumptions'!$A$5:$F$8,4,FALSE)*VLOOKUP($F51,'Assumptions'!$A$5:$F$8,5,FALSE),""))</f>
        <v/>
      </c>
      <c r="Q51" s="12">
        <f>IF(OR($C51="",$O51="",$P51=""),"",IFERROR($O51*$P51,""))</f>
        <v/>
      </c>
      <c r="R51" s="12">
        <f>IF($C51="","",IF(AND($K51="",$M51=""),0,IF(OR($K51="",$M51=""),"",IFERROR($K51*$M51*(1+'Assumptions'!$B$13),""))))</f>
        <v/>
      </c>
      <c r="S51" s="12">
        <f>IF(OR($C51="",$N51="",$Q51=""),"",IFERROR(($N51+$Q51)*VLOOKUP($F51,'Assumptions'!$A$5:$F$8,6,FALSE),""))</f>
        <v/>
      </c>
      <c r="T51" s="12">
        <f>IF($C51="","",IF(OR($N51="",$Q51="",$R51="",$S51=""),"",SUM($N51,$Q51,$R51,$S51)))</f>
        <v/>
      </c>
      <c r="U51" s="12">
        <f>IF($C51="","",IF(OR($F51="",$J51="",AND($K51&lt;&gt;"",$M51=""),AND($K51="",$M51&lt;&gt;"")),"",IFERROR($J51*'Assumptions'!$B$14*VLOOKUP($F51,'Assumptions'!$A$5:$F$8,5,FALSE)+IF(AND($K51="",$M51=""),0,$K51*$M51),"")))</f>
        <v/>
      </c>
      <c r="V51" s="23">
        <f>IF(OR($C51="",$T51="",$U51=""),"",IFERROR(($T51-$U51)/$T51,""))</f>
        <v/>
      </c>
      <c r="W51" s="10">
        <f>IF($C51="","",IF(OR($A51="",$B51="",$D51="",$E51="",$F51="",$G51="",$H51="",$I51="",$J51=""),"Complete required inputs",IF($J51&gt;'Assumptions'!$B$15,"Check labor hours",IF(OR(AND($K51&lt;&gt;"",$M51=""),AND($K51="",$M51&lt;&gt;""),AND($K51&gt;0,$L51=""),AND($K51="",$L51&lt;&gt;"")),"Check parts entries",IF($I51="Needs Review","Review entered status","")))))</f>
        <v/>
      </c>
    </row>
    <row r="52">
      <c r="A52" s="32" t="n"/>
      <c r="B52" s="17" t="n"/>
      <c r="C52" s="17" t="n"/>
      <c r="D52" s="17" t="n"/>
      <c r="E52" s="18" t="n"/>
      <c r="F52" s="18" t="n"/>
      <c r="G52" s="17" t="n"/>
      <c r="H52" s="18" t="n"/>
      <c r="I52" s="18" t="n"/>
      <c r="J52" s="19" t="n"/>
      <c r="K52" s="20" t="n"/>
      <c r="L52" s="18" t="n"/>
      <c r="M52" s="21" t="n"/>
      <c r="N52" s="15">
        <f>IF(OR($C52="",$F52=""),"",IFERROR(VLOOKUP($F52,'Assumptions'!$A$5:$F$8,2,FALSE),""))</f>
        <v/>
      </c>
      <c r="O52" s="24">
        <f>IF(OR($C52="",$F52="",$J52=""),"",IFERROR(MAX($J52,VLOOKUP($F52,'Assumptions'!$A$5:$F$8,3,FALSE)),""))</f>
        <v/>
      </c>
      <c r="P52" s="15">
        <f>IF(OR($C52="",$F52=""),"",IFERROR(VLOOKUP($F52,'Assumptions'!$A$5:$F$8,4,FALSE)*VLOOKUP($F52,'Assumptions'!$A$5:$F$8,5,FALSE),""))</f>
        <v/>
      </c>
      <c r="Q52" s="15">
        <f>IF(OR($C52="",$O52="",$P52=""),"",IFERROR($O52*$P52,""))</f>
        <v/>
      </c>
      <c r="R52" s="15">
        <f>IF($C52="","",IF(AND($K52="",$M52=""),0,IF(OR($K52="",$M52=""),"",IFERROR($K52*$M52*(1+'Assumptions'!$B$13),""))))</f>
        <v/>
      </c>
      <c r="S52" s="15">
        <f>IF(OR($C52="",$N52="",$Q52=""),"",IFERROR(($N52+$Q52)*VLOOKUP($F52,'Assumptions'!$A$5:$F$8,6,FALSE),""))</f>
        <v/>
      </c>
      <c r="T52" s="15">
        <f>IF($C52="","",IF(OR($N52="",$Q52="",$R52="",$S52=""),"",SUM($N52,$Q52,$R52,$S52)))</f>
        <v/>
      </c>
      <c r="U52" s="15">
        <f>IF($C52="","",IF(OR($F52="",$J52="",AND($K52&lt;&gt;"",$M52=""),AND($K52="",$M52&lt;&gt;"")),"",IFERROR($J52*'Assumptions'!$B$14*VLOOKUP($F52,'Assumptions'!$A$5:$F$8,5,FALSE)+IF(AND($K52="",$M52=""),0,$K52*$M52),"")))</f>
        <v/>
      </c>
      <c r="V52" s="25">
        <f>IF(OR($C52="",$T52="",$U52=""),"",IFERROR(($T52-$U52)/$T52,""))</f>
        <v/>
      </c>
      <c r="W52" s="13">
        <f>IF($C52="","",IF(OR($A52="",$B52="",$D52="",$E52="",$F52="",$G52="",$H52="",$I52="",$J52=""),"Complete required inputs",IF($J52&gt;'Assumptions'!$B$15,"Check labor hours",IF(OR(AND($K52&lt;&gt;"",$M52=""),AND($K52="",$M52&lt;&gt;""),AND($K52&gt;0,$L52=""),AND($K52="",$L52&lt;&gt;"")),"Check parts entries",IF($I52="Needs Review","Review entered status","")))))</f>
        <v/>
      </c>
    </row>
    <row r="53">
      <c r="A53" s="32" t="n"/>
      <c r="B53" s="17" t="n"/>
      <c r="C53" s="17" t="n"/>
      <c r="D53" s="17" t="n"/>
      <c r="E53" s="18" t="n"/>
      <c r="F53" s="18" t="n"/>
      <c r="G53" s="17" t="n"/>
      <c r="H53" s="18" t="n"/>
      <c r="I53" s="18" t="n"/>
      <c r="J53" s="19" t="n"/>
      <c r="K53" s="20" t="n"/>
      <c r="L53" s="18" t="n"/>
      <c r="M53" s="21" t="n"/>
      <c r="N53" s="12">
        <f>IF(OR($C53="",$F53=""),"",IFERROR(VLOOKUP($F53,'Assumptions'!$A$5:$F$8,2,FALSE),""))</f>
        <v/>
      </c>
      <c r="O53" s="22">
        <f>IF(OR($C53="",$F53="",$J53=""),"",IFERROR(MAX($J53,VLOOKUP($F53,'Assumptions'!$A$5:$F$8,3,FALSE)),""))</f>
        <v/>
      </c>
      <c r="P53" s="12">
        <f>IF(OR($C53="",$F53=""),"",IFERROR(VLOOKUP($F53,'Assumptions'!$A$5:$F$8,4,FALSE)*VLOOKUP($F53,'Assumptions'!$A$5:$F$8,5,FALSE),""))</f>
        <v/>
      </c>
      <c r="Q53" s="12">
        <f>IF(OR($C53="",$O53="",$P53=""),"",IFERROR($O53*$P53,""))</f>
        <v/>
      </c>
      <c r="R53" s="12">
        <f>IF($C53="","",IF(AND($K53="",$M53=""),0,IF(OR($K53="",$M53=""),"",IFERROR($K53*$M53*(1+'Assumptions'!$B$13),""))))</f>
        <v/>
      </c>
      <c r="S53" s="12">
        <f>IF(OR($C53="",$N53="",$Q53=""),"",IFERROR(($N53+$Q53)*VLOOKUP($F53,'Assumptions'!$A$5:$F$8,6,FALSE),""))</f>
        <v/>
      </c>
      <c r="T53" s="12">
        <f>IF($C53="","",IF(OR($N53="",$Q53="",$R53="",$S53=""),"",SUM($N53,$Q53,$R53,$S53)))</f>
        <v/>
      </c>
      <c r="U53" s="12">
        <f>IF($C53="","",IF(OR($F53="",$J53="",AND($K53&lt;&gt;"",$M53=""),AND($K53="",$M53&lt;&gt;"")),"",IFERROR($J53*'Assumptions'!$B$14*VLOOKUP($F53,'Assumptions'!$A$5:$F$8,5,FALSE)+IF(AND($K53="",$M53=""),0,$K53*$M53),"")))</f>
        <v/>
      </c>
      <c r="V53" s="23">
        <f>IF(OR($C53="",$T53="",$U53=""),"",IFERROR(($T53-$U53)/$T53,""))</f>
        <v/>
      </c>
      <c r="W53" s="10">
        <f>IF($C53="","",IF(OR($A53="",$B53="",$D53="",$E53="",$F53="",$G53="",$H53="",$I53="",$J53=""),"Complete required inputs",IF($J53&gt;'Assumptions'!$B$15,"Check labor hours",IF(OR(AND($K53&lt;&gt;"",$M53=""),AND($K53="",$M53&lt;&gt;""),AND($K53&gt;0,$L53=""),AND($K53="",$L53&lt;&gt;"")),"Check parts entries",IF($I53="Needs Review","Review entered status","")))))</f>
        <v/>
      </c>
    </row>
    <row r="54">
      <c r="A54" s="32" t="n"/>
      <c r="B54" s="17" t="n"/>
      <c r="C54" s="17" t="n"/>
      <c r="D54" s="17" t="n"/>
      <c r="E54" s="18" t="n"/>
      <c r="F54" s="18" t="n"/>
      <c r="G54" s="17" t="n"/>
      <c r="H54" s="18" t="n"/>
      <c r="I54" s="18" t="n"/>
      <c r="J54" s="19" t="n"/>
      <c r="K54" s="20" t="n"/>
      <c r="L54" s="18" t="n"/>
      <c r="M54" s="21" t="n"/>
      <c r="N54" s="15">
        <f>IF(OR($C54="",$F54=""),"",IFERROR(VLOOKUP($F54,'Assumptions'!$A$5:$F$8,2,FALSE),""))</f>
        <v/>
      </c>
      <c r="O54" s="24">
        <f>IF(OR($C54="",$F54="",$J54=""),"",IFERROR(MAX($J54,VLOOKUP($F54,'Assumptions'!$A$5:$F$8,3,FALSE)),""))</f>
        <v/>
      </c>
      <c r="P54" s="15">
        <f>IF(OR($C54="",$F54=""),"",IFERROR(VLOOKUP($F54,'Assumptions'!$A$5:$F$8,4,FALSE)*VLOOKUP($F54,'Assumptions'!$A$5:$F$8,5,FALSE),""))</f>
        <v/>
      </c>
      <c r="Q54" s="15">
        <f>IF(OR($C54="",$O54="",$P54=""),"",IFERROR($O54*$P54,""))</f>
        <v/>
      </c>
      <c r="R54" s="15">
        <f>IF($C54="","",IF(AND($K54="",$M54=""),0,IF(OR($K54="",$M54=""),"",IFERROR($K54*$M54*(1+'Assumptions'!$B$13),""))))</f>
        <v/>
      </c>
      <c r="S54" s="15">
        <f>IF(OR($C54="",$N54="",$Q54=""),"",IFERROR(($N54+$Q54)*VLOOKUP($F54,'Assumptions'!$A$5:$F$8,6,FALSE),""))</f>
        <v/>
      </c>
      <c r="T54" s="15">
        <f>IF($C54="","",IF(OR($N54="",$Q54="",$R54="",$S54=""),"",SUM($N54,$Q54,$R54,$S54)))</f>
        <v/>
      </c>
      <c r="U54" s="15">
        <f>IF($C54="","",IF(OR($F54="",$J54="",AND($K54&lt;&gt;"",$M54=""),AND($K54="",$M54&lt;&gt;"")),"",IFERROR($J54*'Assumptions'!$B$14*VLOOKUP($F54,'Assumptions'!$A$5:$F$8,5,FALSE)+IF(AND($K54="",$M54=""),0,$K54*$M54),"")))</f>
        <v/>
      </c>
      <c r="V54" s="25">
        <f>IF(OR($C54="",$T54="",$U54=""),"",IFERROR(($T54-$U54)/$T54,""))</f>
        <v/>
      </c>
      <c r="W54" s="13">
        <f>IF($C54="","",IF(OR($A54="",$B54="",$D54="",$E54="",$F54="",$G54="",$H54="",$I54="",$J54=""),"Complete required inputs",IF($J54&gt;'Assumptions'!$B$15,"Check labor hours",IF(OR(AND($K54&lt;&gt;"",$M54=""),AND($K54="",$M54&lt;&gt;""),AND($K54&gt;0,$L54=""),AND($K54="",$L54&lt;&gt;"")),"Check parts entries",IF($I54="Needs Review","Review entered status","")))))</f>
        <v/>
      </c>
    </row>
    <row r="55">
      <c r="A55" s="32" t="n"/>
      <c r="B55" s="17" t="n"/>
      <c r="C55" s="17" t="n"/>
      <c r="D55" s="17" t="n"/>
      <c r="E55" s="18" t="n"/>
      <c r="F55" s="18" t="n"/>
      <c r="G55" s="17" t="n"/>
      <c r="H55" s="18" t="n"/>
      <c r="I55" s="18" t="n"/>
      <c r="J55" s="19" t="n"/>
      <c r="K55" s="20" t="n"/>
      <c r="L55" s="18" t="n"/>
      <c r="M55" s="21" t="n"/>
      <c r="N55" s="12">
        <f>IF(OR($C55="",$F55=""),"",IFERROR(VLOOKUP($F55,'Assumptions'!$A$5:$F$8,2,FALSE),""))</f>
        <v/>
      </c>
      <c r="O55" s="22">
        <f>IF(OR($C55="",$F55="",$J55=""),"",IFERROR(MAX($J55,VLOOKUP($F55,'Assumptions'!$A$5:$F$8,3,FALSE)),""))</f>
        <v/>
      </c>
      <c r="P55" s="12">
        <f>IF(OR($C55="",$F55=""),"",IFERROR(VLOOKUP($F55,'Assumptions'!$A$5:$F$8,4,FALSE)*VLOOKUP($F55,'Assumptions'!$A$5:$F$8,5,FALSE),""))</f>
        <v/>
      </c>
      <c r="Q55" s="12">
        <f>IF(OR($C55="",$O55="",$P55=""),"",IFERROR($O55*$P55,""))</f>
        <v/>
      </c>
      <c r="R55" s="12">
        <f>IF($C55="","",IF(AND($K55="",$M55=""),0,IF(OR($K55="",$M55=""),"",IFERROR($K55*$M55*(1+'Assumptions'!$B$13),""))))</f>
        <v/>
      </c>
      <c r="S55" s="12">
        <f>IF(OR($C55="",$N55="",$Q55=""),"",IFERROR(($N55+$Q55)*VLOOKUP($F55,'Assumptions'!$A$5:$F$8,6,FALSE),""))</f>
        <v/>
      </c>
      <c r="T55" s="12">
        <f>IF($C55="","",IF(OR($N55="",$Q55="",$R55="",$S55=""),"",SUM($N55,$Q55,$R55,$S55)))</f>
        <v/>
      </c>
      <c r="U55" s="12">
        <f>IF($C55="","",IF(OR($F55="",$J55="",AND($K55&lt;&gt;"",$M55=""),AND($K55="",$M55&lt;&gt;"")),"",IFERROR($J55*'Assumptions'!$B$14*VLOOKUP($F55,'Assumptions'!$A$5:$F$8,5,FALSE)+IF(AND($K55="",$M55=""),0,$K55*$M55),"")))</f>
        <v/>
      </c>
      <c r="V55" s="23">
        <f>IF(OR($C55="",$T55="",$U55=""),"",IFERROR(($T55-$U55)/$T55,""))</f>
        <v/>
      </c>
      <c r="W55" s="10">
        <f>IF($C55="","",IF(OR($A55="",$B55="",$D55="",$E55="",$F55="",$G55="",$H55="",$I55="",$J55=""),"Complete required inputs",IF($J55&gt;'Assumptions'!$B$15,"Check labor hours",IF(OR(AND($K55&lt;&gt;"",$M55=""),AND($K55="",$M55&lt;&gt;""),AND($K55&gt;0,$L55=""),AND($K55="",$L55&lt;&gt;"")),"Check parts entries",IF($I55="Needs Review","Review entered status","")))))</f>
        <v/>
      </c>
    </row>
    <row r="56">
      <c r="A56" s="32" t="n"/>
      <c r="B56" s="17" t="n"/>
      <c r="C56" s="17" t="n"/>
      <c r="D56" s="17" t="n"/>
      <c r="E56" s="18" t="n"/>
      <c r="F56" s="18" t="n"/>
      <c r="G56" s="17" t="n"/>
      <c r="H56" s="18" t="n"/>
      <c r="I56" s="18" t="n"/>
      <c r="J56" s="19" t="n"/>
      <c r="K56" s="20" t="n"/>
      <c r="L56" s="18" t="n"/>
      <c r="M56" s="21" t="n"/>
      <c r="N56" s="15">
        <f>IF(OR($C56="",$F56=""),"",IFERROR(VLOOKUP($F56,'Assumptions'!$A$5:$F$8,2,FALSE),""))</f>
        <v/>
      </c>
      <c r="O56" s="24">
        <f>IF(OR($C56="",$F56="",$J56=""),"",IFERROR(MAX($J56,VLOOKUP($F56,'Assumptions'!$A$5:$F$8,3,FALSE)),""))</f>
        <v/>
      </c>
      <c r="P56" s="15">
        <f>IF(OR($C56="",$F56=""),"",IFERROR(VLOOKUP($F56,'Assumptions'!$A$5:$F$8,4,FALSE)*VLOOKUP($F56,'Assumptions'!$A$5:$F$8,5,FALSE),""))</f>
        <v/>
      </c>
      <c r="Q56" s="15">
        <f>IF(OR($C56="",$O56="",$P56=""),"",IFERROR($O56*$P56,""))</f>
        <v/>
      </c>
      <c r="R56" s="15">
        <f>IF($C56="","",IF(AND($K56="",$M56=""),0,IF(OR($K56="",$M56=""),"",IFERROR($K56*$M56*(1+'Assumptions'!$B$13),""))))</f>
        <v/>
      </c>
      <c r="S56" s="15">
        <f>IF(OR($C56="",$N56="",$Q56=""),"",IFERROR(($N56+$Q56)*VLOOKUP($F56,'Assumptions'!$A$5:$F$8,6,FALSE),""))</f>
        <v/>
      </c>
      <c r="T56" s="15">
        <f>IF($C56="","",IF(OR($N56="",$Q56="",$R56="",$S56=""),"",SUM($N56,$Q56,$R56,$S56)))</f>
        <v/>
      </c>
      <c r="U56" s="15">
        <f>IF($C56="","",IF(OR($F56="",$J56="",AND($K56&lt;&gt;"",$M56=""),AND($K56="",$M56&lt;&gt;"")),"",IFERROR($J56*'Assumptions'!$B$14*VLOOKUP($F56,'Assumptions'!$A$5:$F$8,5,FALSE)+IF(AND($K56="",$M56=""),0,$K56*$M56),"")))</f>
        <v/>
      </c>
      <c r="V56" s="25">
        <f>IF(OR($C56="",$T56="",$U56=""),"",IFERROR(($T56-$U56)/$T56,""))</f>
        <v/>
      </c>
      <c r="W56" s="13">
        <f>IF($C56="","",IF(OR($A56="",$B56="",$D56="",$E56="",$F56="",$G56="",$H56="",$I56="",$J56=""),"Complete required inputs",IF($J56&gt;'Assumptions'!$B$15,"Check labor hours",IF(OR(AND($K56&lt;&gt;"",$M56=""),AND($K56="",$M56&lt;&gt;""),AND($K56&gt;0,$L56=""),AND($K56="",$L56&lt;&gt;"")),"Check parts entries",IF($I56="Needs Review","Review entered status","")))))</f>
        <v/>
      </c>
    </row>
    <row r="57">
      <c r="A57" s="32" t="n"/>
      <c r="B57" s="17" t="n"/>
      <c r="C57" s="17" t="n"/>
      <c r="D57" s="17" t="n"/>
      <c r="E57" s="18" t="n"/>
      <c r="F57" s="18" t="n"/>
      <c r="G57" s="17" t="n"/>
      <c r="H57" s="18" t="n"/>
      <c r="I57" s="18" t="n"/>
      <c r="J57" s="19" t="n"/>
      <c r="K57" s="20" t="n"/>
      <c r="L57" s="18" t="n"/>
      <c r="M57" s="21" t="n"/>
      <c r="N57" s="12">
        <f>IF(OR($C57="",$F57=""),"",IFERROR(VLOOKUP($F57,'Assumptions'!$A$5:$F$8,2,FALSE),""))</f>
        <v/>
      </c>
      <c r="O57" s="22">
        <f>IF(OR($C57="",$F57="",$J57=""),"",IFERROR(MAX($J57,VLOOKUP($F57,'Assumptions'!$A$5:$F$8,3,FALSE)),""))</f>
        <v/>
      </c>
      <c r="P57" s="12">
        <f>IF(OR($C57="",$F57=""),"",IFERROR(VLOOKUP($F57,'Assumptions'!$A$5:$F$8,4,FALSE)*VLOOKUP($F57,'Assumptions'!$A$5:$F$8,5,FALSE),""))</f>
        <v/>
      </c>
      <c r="Q57" s="12">
        <f>IF(OR($C57="",$O57="",$P57=""),"",IFERROR($O57*$P57,""))</f>
        <v/>
      </c>
      <c r="R57" s="12">
        <f>IF($C57="","",IF(AND($K57="",$M57=""),0,IF(OR($K57="",$M57=""),"",IFERROR($K57*$M57*(1+'Assumptions'!$B$13),""))))</f>
        <v/>
      </c>
      <c r="S57" s="12">
        <f>IF(OR($C57="",$N57="",$Q57=""),"",IFERROR(($N57+$Q57)*VLOOKUP($F57,'Assumptions'!$A$5:$F$8,6,FALSE),""))</f>
        <v/>
      </c>
      <c r="T57" s="12">
        <f>IF($C57="","",IF(OR($N57="",$Q57="",$R57="",$S57=""),"",SUM($N57,$Q57,$R57,$S57)))</f>
        <v/>
      </c>
      <c r="U57" s="12">
        <f>IF($C57="","",IF(OR($F57="",$J57="",AND($K57&lt;&gt;"",$M57=""),AND($K57="",$M57&lt;&gt;"")),"",IFERROR($J57*'Assumptions'!$B$14*VLOOKUP($F57,'Assumptions'!$A$5:$F$8,5,FALSE)+IF(AND($K57="",$M57=""),0,$K57*$M57),"")))</f>
        <v/>
      </c>
      <c r="V57" s="23">
        <f>IF(OR($C57="",$T57="",$U57=""),"",IFERROR(($T57-$U57)/$T57,""))</f>
        <v/>
      </c>
      <c r="W57" s="10">
        <f>IF($C57="","",IF(OR($A57="",$B57="",$D57="",$E57="",$F57="",$G57="",$H57="",$I57="",$J57=""),"Complete required inputs",IF($J57&gt;'Assumptions'!$B$15,"Check labor hours",IF(OR(AND($K57&lt;&gt;"",$M57=""),AND($K57="",$M57&lt;&gt;""),AND($K57&gt;0,$L57=""),AND($K57="",$L57&lt;&gt;"")),"Check parts entries",IF($I57="Needs Review","Review entered status","")))))</f>
        <v/>
      </c>
    </row>
    <row r="58">
      <c r="A58" s="32" t="n"/>
      <c r="B58" s="17" t="n"/>
      <c r="C58" s="17" t="n"/>
      <c r="D58" s="17" t="n"/>
      <c r="E58" s="18" t="n"/>
      <c r="F58" s="18" t="n"/>
      <c r="G58" s="17" t="n"/>
      <c r="H58" s="18" t="n"/>
      <c r="I58" s="18" t="n"/>
      <c r="J58" s="19" t="n"/>
      <c r="K58" s="20" t="n"/>
      <c r="L58" s="18" t="n"/>
      <c r="M58" s="21" t="n"/>
      <c r="N58" s="15">
        <f>IF(OR($C58="",$F58=""),"",IFERROR(VLOOKUP($F58,'Assumptions'!$A$5:$F$8,2,FALSE),""))</f>
        <v/>
      </c>
      <c r="O58" s="24">
        <f>IF(OR($C58="",$F58="",$J58=""),"",IFERROR(MAX($J58,VLOOKUP($F58,'Assumptions'!$A$5:$F$8,3,FALSE)),""))</f>
        <v/>
      </c>
      <c r="P58" s="15">
        <f>IF(OR($C58="",$F58=""),"",IFERROR(VLOOKUP($F58,'Assumptions'!$A$5:$F$8,4,FALSE)*VLOOKUP($F58,'Assumptions'!$A$5:$F$8,5,FALSE),""))</f>
        <v/>
      </c>
      <c r="Q58" s="15">
        <f>IF(OR($C58="",$O58="",$P58=""),"",IFERROR($O58*$P58,""))</f>
        <v/>
      </c>
      <c r="R58" s="15">
        <f>IF($C58="","",IF(AND($K58="",$M58=""),0,IF(OR($K58="",$M58=""),"",IFERROR($K58*$M58*(1+'Assumptions'!$B$13),""))))</f>
        <v/>
      </c>
      <c r="S58" s="15">
        <f>IF(OR($C58="",$N58="",$Q58=""),"",IFERROR(($N58+$Q58)*VLOOKUP($F58,'Assumptions'!$A$5:$F$8,6,FALSE),""))</f>
        <v/>
      </c>
      <c r="T58" s="15">
        <f>IF($C58="","",IF(OR($N58="",$Q58="",$R58="",$S58=""),"",SUM($N58,$Q58,$R58,$S58)))</f>
        <v/>
      </c>
      <c r="U58" s="15">
        <f>IF($C58="","",IF(OR($F58="",$J58="",AND($K58&lt;&gt;"",$M58=""),AND($K58="",$M58&lt;&gt;"")),"",IFERROR($J58*'Assumptions'!$B$14*VLOOKUP($F58,'Assumptions'!$A$5:$F$8,5,FALSE)+IF(AND($K58="",$M58=""),0,$K58*$M58),"")))</f>
        <v/>
      </c>
      <c r="V58" s="25">
        <f>IF(OR($C58="",$T58="",$U58=""),"",IFERROR(($T58-$U58)/$T58,""))</f>
        <v/>
      </c>
      <c r="W58" s="13">
        <f>IF($C58="","",IF(OR($A58="",$B58="",$D58="",$E58="",$F58="",$G58="",$H58="",$I58="",$J58=""),"Complete required inputs",IF($J58&gt;'Assumptions'!$B$15,"Check labor hours",IF(OR(AND($K58&lt;&gt;"",$M58=""),AND($K58="",$M58&lt;&gt;""),AND($K58&gt;0,$L58=""),AND($K58="",$L58&lt;&gt;"")),"Check parts entries",IF($I58="Needs Review","Review entered status","")))))</f>
        <v/>
      </c>
    </row>
    <row r="59">
      <c r="A59" s="32" t="n"/>
      <c r="B59" s="17" t="n"/>
      <c r="C59" s="17" t="n"/>
      <c r="D59" s="17" t="n"/>
      <c r="E59" s="18" t="n"/>
      <c r="F59" s="18" t="n"/>
      <c r="G59" s="17" t="n"/>
      <c r="H59" s="18" t="n"/>
      <c r="I59" s="18" t="n"/>
      <c r="J59" s="19" t="n"/>
      <c r="K59" s="20" t="n"/>
      <c r="L59" s="18" t="n"/>
      <c r="M59" s="21" t="n"/>
      <c r="N59" s="12">
        <f>IF(OR($C59="",$F59=""),"",IFERROR(VLOOKUP($F59,'Assumptions'!$A$5:$F$8,2,FALSE),""))</f>
        <v/>
      </c>
      <c r="O59" s="22">
        <f>IF(OR($C59="",$F59="",$J59=""),"",IFERROR(MAX($J59,VLOOKUP($F59,'Assumptions'!$A$5:$F$8,3,FALSE)),""))</f>
        <v/>
      </c>
      <c r="P59" s="12">
        <f>IF(OR($C59="",$F59=""),"",IFERROR(VLOOKUP($F59,'Assumptions'!$A$5:$F$8,4,FALSE)*VLOOKUP($F59,'Assumptions'!$A$5:$F$8,5,FALSE),""))</f>
        <v/>
      </c>
      <c r="Q59" s="12">
        <f>IF(OR($C59="",$O59="",$P59=""),"",IFERROR($O59*$P59,""))</f>
        <v/>
      </c>
      <c r="R59" s="12">
        <f>IF($C59="","",IF(AND($K59="",$M59=""),0,IF(OR($K59="",$M59=""),"",IFERROR($K59*$M59*(1+'Assumptions'!$B$13),""))))</f>
        <v/>
      </c>
      <c r="S59" s="12">
        <f>IF(OR($C59="",$N59="",$Q59=""),"",IFERROR(($N59+$Q59)*VLOOKUP($F59,'Assumptions'!$A$5:$F$8,6,FALSE),""))</f>
        <v/>
      </c>
      <c r="T59" s="12">
        <f>IF($C59="","",IF(OR($N59="",$Q59="",$R59="",$S59=""),"",SUM($N59,$Q59,$R59,$S59)))</f>
        <v/>
      </c>
      <c r="U59" s="12">
        <f>IF($C59="","",IF(OR($F59="",$J59="",AND($K59&lt;&gt;"",$M59=""),AND($K59="",$M59&lt;&gt;"")),"",IFERROR($J59*'Assumptions'!$B$14*VLOOKUP($F59,'Assumptions'!$A$5:$F$8,5,FALSE)+IF(AND($K59="",$M59=""),0,$K59*$M59),"")))</f>
        <v/>
      </c>
      <c r="V59" s="23">
        <f>IF(OR($C59="",$T59="",$U59=""),"",IFERROR(($T59-$U59)/$T59,""))</f>
        <v/>
      </c>
      <c r="W59" s="10">
        <f>IF($C59="","",IF(OR($A59="",$B59="",$D59="",$E59="",$F59="",$G59="",$H59="",$I59="",$J59=""),"Complete required inputs",IF($J59&gt;'Assumptions'!$B$15,"Check labor hours",IF(OR(AND($K59&lt;&gt;"",$M59=""),AND($K59="",$M59&lt;&gt;""),AND($K59&gt;0,$L59=""),AND($K59="",$L59&lt;&gt;"")),"Check parts entries",IF($I59="Needs Review","Review entered status","")))))</f>
        <v/>
      </c>
    </row>
    <row r="60">
      <c r="A60" s="32" t="n"/>
      <c r="B60" s="17" t="n"/>
      <c r="C60" s="17" t="n"/>
      <c r="D60" s="17" t="n"/>
      <c r="E60" s="18" t="n"/>
      <c r="F60" s="18" t="n"/>
      <c r="G60" s="17" t="n"/>
      <c r="H60" s="18" t="n"/>
      <c r="I60" s="18" t="n"/>
      <c r="J60" s="19" t="n"/>
      <c r="K60" s="20" t="n"/>
      <c r="L60" s="18" t="n"/>
      <c r="M60" s="21" t="n"/>
      <c r="N60" s="15">
        <f>IF(OR($C60="",$F60=""),"",IFERROR(VLOOKUP($F60,'Assumptions'!$A$5:$F$8,2,FALSE),""))</f>
        <v/>
      </c>
      <c r="O60" s="24">
        <f>IF(OR($C60="",$F60="",$J60=""),"",IFERROR(MAX($J60,VLOOKUP($F60,'Assumptions'!$A$5:$F$8,3,FALSE)),""))</f>
        <v/>
      </c>
      <c r="P60" s="15">
        <f>IF(OR($C60="",$F60=""),"",IFERROR(VLOOKUP($F60,'Assumptions'!$A$5:$F$8,4,FALSE)*VLOOKUP($F60,'Assumptions'!$A$5:$F$8,5,FALSE),""))</f>
        <v/>
      </c>
      <c r="Q60" s="15">
        <f>IF(OR($C60="",$O60="",$P60=""),"",IFERROR($O60*$P60,""))</f>
        <v/>
      </c>
      <c r="R60" s="15">
        <f>IF($C60="","",IF(AND($K60="",$M60=""),0,IF(OR($K60="",$M60=""),"",IFERROR($K60*$M60*(1+'Assumptions'!$B$13),""))))</f>
        <v/>
      </c>
      <c r="S60" s="15">
        <f>IF(OR($C60="",$N60="",$Q60=""),"",IFERROR(($N60+$Q60)*VLOOKUP($F60,'Assumptions'!$A$5:$F$8,6,FALSE),""))</f>
        <v/>
      </c>
      <c r="T60" s="15">
        <f>IF($C60="","",IF(OR($N60="",$Q60="",$R60="",$S60=""),"",SUM($N60,$Q60,$R60,$S60)))</f>
        <v/>
      </c>
      <c r="U60" s="15">
        <f>IF($C60="","",IF(OR($F60="",$J60="",AND($K60&lt;&gt;"",$M60=""),AND($K60="",$M60&lt;&gt;"")),"",IFERROR($J60*'Assumptions'!$B$14*VLOOKUP($F60,'Assumptions'!$A$5:$F$8,5,FALSE)+IF(AND($K60="",$M60=""),0,$K60*$M60),"")))</f>
        <v/>
      </c>
      <c r="V60" s="25">
        <f>IF(OR($C60="",$T60="",$U60=""),"",IFERROR(($T60-$U60)/$T60,""))</f>
        <v/>
      </c>
      <c r="W60" s="13">
        <f>IF($C60="","",IF(OR($A60="",$B60="",$D60="",$E60="",$F60="",$G60="",$H60="",$I60="",$J60=""),"Complete required inputs",IF($J60&gt;'Assumptions'!$B$15,"Check labor hours",IF(OR(AND($K60&lt;&gt;"",$M60=""),AND($K60="",$M60&lt;&gt;""),AND($K60&gt;0,$L60=""),AND($K60="",$L60&lt;&gt;"")),"Check parts entries",IF($I60="Needs Review","Review entered status","")))))</f>
        <v/>
      </c>
    </row>
    <row r="61">
      <c r="A61" s="32" t="n"/>
      <c r="B61" s="17" t="n"/>
      <c r="C61" s="17" t="n"/>
      <c r="D61" s="17" t="n"/>
      <c r="E61" s="18" t="n"/>
      <c r="F61" s="18" t="n"/>
      <c r="G61" s="17" t="n"/>
      <c r="H61" s="18" t="n"/>
      <c r="I61" s="18" t="n"/>
      <c r="J61" s="19" t="n"/>
      <c r="K61" s="20" t="n"/>
      <c r="L61" s="18" t="n"/>
      <c r="M61" s="21" t="n"/>
      <c r="N61" s="12">
        <f>IF(OR($C61="",$F61=""),"",IFERROR(VLOOKUP($F61,'Assumptions'!$A$5:$F$8,2,FALSE),""))</f>
        <v/>
      </c>
      <c r="O61" s="22">
        <f>IF(OR($C61="",$F61="",$J61=""),"",IFERROR(MAX($J61,VLOOKUP($F61,'Assumptions'!$A$5:$F$8,3,FALSE)),""))</f>
        <v/>
      </c>
      <c r="P61" s="12">
        <f>IF(OR($C61="",$F61=""),"",IFERROR(VLOOKUP($F61,'Assumptions'!$A$5:$F$8,4,FALSE)*VLOOKUP($F61,'Assumptions'!$A$5:$F$8,5,FALSE),""))</f>
        <v/>
      </c>
      <c r="Q61" s="12">
        <f>IF(OR($C61="",$O61="",$P61=""),"",IFERROR($O61*$P61,""))</f>
        <v/>
      </c>
      <c r="R61" s="12">
        <f>IF($C61="","",IF(AND($K61="",$M61=""),0,IF(OR($K61="",$M61=""),"",IFERROR($K61*$M61*(1+'Assumptions'!$B$13),""))))</f>
        <v/>
      </c>
      <c r="S61" s="12">
        <f>IF(OR($C61="",$N61="",$Q61=""),"",IFERROR(($N61+$Q61)*VLOOKUP($F61,'Assumptions'!$A$5:$F$8,6,FALSE),""))</f>
        <v/>
      </c>
      <c r="T61" s="12">
        <f>IF($C61="","",IF(OR($N61="",$Q61="",$R61="",$S61=""),"",SUM($N61,$Q61,$R61,$S61)))</f>
        <v/>
      </c>
      <c r="U61" s="12">
        <f>IF($C61="","",IF(OR($F61="",$J61="",AND($K61&lt;&gt;"",$M61=""),AND($K61="",$M61&lt;&gt;"")),"",IFERROR($J61*'Assumptions'!$B$14*VLOOKUP($F61,'Assumptions'!$A$5:$F$8,5,FALSE)+IF(AND($K61="",$M61=""),0,$K61*$M61),"")))</f>
        <v/>
      </c>
      <c r="V61" s="23">
        <f>IF(OR($C61="",$T61="",$U61=""),"",IFERROR(($T61-$U61)/$T61,""))</f>
        <v/>
      </c>
      <c r="W61" s="10">
        <f>IF($C61="","",IF(OR($A61="",$B61="",$D61="",$E61="",$F61="",$G61="",$H61="",$I61="",$J61=""),"Complete required inputs",IF($J61&gt;'Assumptions'!$B$15,"Check labor hours",IF(OR(AND($K61&lt;&gt;"",$M61=""),AND($K61="",$M61&lt;&gt;""),AND($K61&gt;0,$L61=""),AND($K61="",$L61&lt;&gt;"")),"Check parts entries",IF($I61="Needs Review","Review entered status","")))))</f>
        <v/>
      </c>
    </row>
    <row r="62">
      <c r="A62" s="32" t="n"/>
      <c r="B62" s="17" t="n"/>
      <c r="C62" s="17" t="n"/>
      <c r="D62" s="17" t="n"/>
      <c r="E62" s="18" t="n"/>
      <c r="F62" s="18" t="n"/>
      <c r="G62" s="17" t="n"/>
      <c r="H62" s="18" t="n"/>
      <c r="I62" s="18" t="n"/>
      <c r="J62" s="19" t="n"/>
      <c r="K62" s="20" t="n"/>
      <c r="L62" s="18" t="n"/>
      <c r="M62" s="21" t="n"/>
      <c r="N62" s="15">
        <f>IF(OR($C62="",$F62=""),"",IFERROR(VLOOKUP($F62,'Assumptions'!$A$5:$F$8,2,FALSE),""))</f>
        <v/>
      </c>
      <c r="O62" s="24">
        <f>IF(OR($C62="",$F62="",$J62=""),"",IFERROR(MAX($J62,VLOOKUP($F62,'Assumptions'!$A$5:$F$8,3,FALSE)),""))</f>
        <v/>
      </c>
      <c r="P62" s="15">
        <f>IF(OR($C62="",$F62=""),"",IFERROR(VLOOKUP($F62,'Assumptions'!$A$5:$F$8,4,FALSE)*VLOOKUP($F62,'Assumptions'!$A$5:$F$8,5,FALSE),""))</f>
        <v/>
      </c>
      <c r="Q62" s="15">
        <f>IF(OR($C62="",$O62="",$P62=""),"",IFERROR($O62*$P62,""))</f>
        <v/>
      </c>
      <c r="R62" s="15">
        <f>IF($C62="","",IF(AND($K62="",$M62=""),0,IF(OR($K62="",$M62=""),"",IFERROR($K62*$M62*(1+'Assumptions'!$B$13),""))))</f>
        <v/>
      </c>
      <c r="S62" s="15">
        <f>IF(OR($C62="",$N62="",$Q62=""),"",IFERROR(($N62+$Q62)*VLOOKUP($F62,'Assumptions'!$A$5:$F$8,6,FALSE),""))</f>
        <v/>
      </c>
      <c r="T62" s="15">
        <f>IF($C62="","",IF(OR($N62="",$Q62="",$R62="",$S62=""),"",SUM($N62,$Q62,$R62,$S62)))</f>
        <v/>
      </c>
      <c r="U62" s="15">
        <f>IF($C62="","",IF(OR($F62="",$J62="",AND($K62&lt;&gt;"",$M62=""),AND($K62="",$M62&lt;&gt;"")),"",IFERROR($J62*'Assumptions'!$B$14*VLOOKUP($F62,'Assumptions'!$A$5:$F$8,5,FALSE)+IF(AND($K62="",$M62=""),0,$K62*$M62),"")))</f>
        <v/>
      </c>
      <c r="V62" s="25">
        <f>IF(OR($C62="",$T62="",$U62=""),"",IFERROR(($T62-$U62)/$T62,""))</f>
        <v/>
      </c>
      <c r="W62" s="13">
        <f>IF($C62="","",IF(OR($A62="",$B62="",$D62="",$E62="",$F62="",$G62="",$H62="",$I62="",$J62=""),"Complete required inputs",IF($J62&gt;'Assumptions'!$B$15,"Check labor hours",IF(OR(AND($K62&lt;&gt;"",$M62=""),AND($K62="",$M62&lt;&gt;""),AND($K62&gt;0,$L62=""),AND($K62="",$L62&lt;&gt;"")),"Check parts entries",IF($I62="Needs Review","Review entered status","")))))</f>
        <v/>
      </c>
    </row>
    <row r="63">
      <c r="A63" s="32" t="n"/>
      <c r="B63" s="17" t="n"/>
      <c r="C63" s="17" t="n"/>
      <c r="D63" s="17" t="n"/>
      <c r="E63" s="18" t="n"/>
      <c r="F63" s="18" t="n"/>
      <c r="G63" s="17" t="n"/>
      <c r="H63" s="18" t="n"/>
      <c r="I63" s="18" t="n"/>
      <c r="J63" s="19" t="n"/>
      <c r="K63" s="20" t="n"/>
      <c r="L63" s="18" t="n"/>
      <c r="M63" s="21" t="n"/>
      <c r="N63" s="12">
        <f>IF(OR($C63="",$F63=""),"",IFERROR(VLOOKUP($F63,'Assumptions'!$A$5:$F$8,2,FALSE),""))</f>
        <v/>
      </c>
      <c r="O63" s="22">
        <f>IF(OR($C63="",$F63="",$J63=""),"",IFERROR(MAX($J63,VLOOKUP($F63,'Assumptions'!$A$5:$F$8,3,FALSE)),""))</f>
        <v/>
      </c>
      <c r="P63" s="12">
        <f>IF(OR($C63="",$F63=""),"",IFERROR(VLOOKUP($F63,'Assumptions'!$A$5:$F$8,4,FALSE)*VLOOKUP($F63,'Assumptions'!$A$5:$F$8,5,FALSE),""))</f>
        <v/>
      </c>
      <c r="Q63" s="12">
        <f>IF(OR($C63="",$O63="",$P63=""),"",IFERROR($O63*$P63,""))</f>
        <v/>
      </c>
      <c r="R63" s="12">
        <f>IF($C63="","",IF(AND($K63="",$M63=""),0,IF(OR($K63="",$M63=""),"",IFERROR($K63*$M63*(1+'Assumptions'!$B$13),""))))</f>
        <v/>
      </c>
      <c r="S63" s="12">
        <f>IF(OR($C63="",$N63="",$Q63=""),"",IFERROR(($N63+$Q63)*VLOOKUP($F63,'Assumptions'!$A$5:$F$8,6,FALSE),""))</f>
        <v/>
      </c>
      <c r="T63" s="12">
        <f>IF($C63="","",IF(OR($N63="",$Q63="",$R63="",$S63=""),"",SUM($N63,$Q63,$R63,$S63)))</f>
        <v/>
      </c>
      <c r="U63" s="12">
        <f>IF($C63="","",IF(OR($F63="",$J63="",AND($K63&lt;&gt;"",$M63=""),AND($K63="",$M63&lt;&gt;"")),"",IFERROR($J63*'Assumptions'!$B$14*VLOOKUP($F63,'Assumptions'!$A$5:$F$8,5,FALSE)+IF(AND($K63="",$M63=""),0,$K63*$M63),"")))</f>
        <v/>
      </c>
      <c r="V63" s="23">
        <f>IF(OR($C63="",$T63="",$U63=""),"",IFERROR(($T63-$U63)/$T63,""))</f>
        <v/>
      </c>
      <c r="W63" s="10">
        <f>IF($C63="","",IF(OR($A63="",$B63="",$D63="",$E63="",$F63="",$G63="",$H63="",$I63="",$J63=""),"Complete required inputs",IF($J63&gt;'Assumptions'!$B$15,"Check labor hours",IF(OR(AND($K63&lt;&gt;"",$M63=""),AND($K63="",$M63&lt;&gt;""),AND($K63&gt;0,$L63=""),AND($K63="",$L63&lt;&gt;"")),"Check parts entries",IF($I63="Needs Review","Review entered status","")))))</f>
        <v/>
      </c>
    </row>
    <row r="64">
      <c r="A64" s="32" t="n"/>
      <c r="B64" s="17" t="n"/>
      <c r="C64" s="17" t="n"/>
      <c r="D64" s="17" t="n"/>
      <c r="E64" s="18" t="n"/>
      <c r="F64" s="18" t="n"/>
      <c r="G64" s="17" t="n"/>
      <c r="H64" s="18" t="n"/>
      <c r="I64" s="18" t="n"/>
      <c r="J64" s="19" t="n"/>
      <c r="K64" s="20" t="n"/>
      <c r="L64" s="18" t="n"/>
      <c r="M64" s="21" t="n"/>
      <c r="N64" s="15">
        <f>IF(OR($C64="",$F64=""),"",IFERROR(VLOOKUP($F64,'Assumptions'!$A$5:$F$8,2,FALSE),""))</f>
        <v/>
      </c>
      <c r="O64" s="24">
        <f>IF(OR($C64="",$F64="",$J64=""),"",IFERROR(MAX($J64,VLOOKUP($F64,'Assumptions'!$A$5:$F$8,3,FALSE)),""))</f>
        <v/>
      </c>
      <c r="P64" s="15">
        <f>IF(OR($C64="",$F64=""),"",IFERROR(VLOOKUP($F64,'Assumptions'!$A$5:$F$8,4,FALSE)*VLOOKUP($F64,'Assumptions'!$A$5:$F$8,5,FALSE),""))</f>
        <v/>
      </c>
      <c r="Q64" s="15">
        <f>IF(OR($C64="",$O64="",$P64=""),"",IFERROR($O64*$P64,""))</f>
        <v/>
      </c>
      <c r="R64" s="15">
        <f>IF($C64="","",IF(AND($K64="",$M64=""),0,IF(OR($K64="",$M64=""),"",IFERROR($K64*$M64*(1+'Assumptions'!$B$13),""))))</f>
        <v/>
      </c>
      <c r="S64" s="15">
        <f>IF(OR($C64="",$N64="",$Q64=""),"",IFERROR(($N64+$Q64)*VLOOKUP($F64,'Assumptions'!$A$5:$F$8,6,FALSE),""))</f>
        <v/>
      </c>
      <c r="T64" s="15">
        <f>IF($C64="","",IF(OR($N64="",$Q64="",$R64="",$S64=""),"",SUM($N64,$Q64,$R64,$S64)))</f>
        <v/>
      </c>
      <c r="U64" s="15">
        <f>IF($C64="","",IF(OR($F64="",$J64="",AND($K64&lt;&gt;"",$M64=""),AND($K64="",$M64&lt;&gt;"")),"",IFERROR($J64*'Assumptions'!$B$14*VLOOKUP($F64,'Assumptions'!$A$5:$F$8,5,FALSE)+IF(AND($K64="",$M64=""),0,$K64*$M64),"")))</f>
        <v/>
      </c>
      <c r="V64" s="25">
        <f>IF(OR($C64="",$T64="",$U64=""),"",IFERROR(($T64-$U64)/$T64,""))</f>
        <v/>
      </c>
      <c r="W64" s="13">
        <f>IF($C64="","",IF(OR($A64="",$B64="",$D64="",$E64="",$F64="",$G64="",$H64="",$I64="",$J64=""),"Complete required inputs",IF($J64&gt;'Assumptions'!$B$15,"Check labor hours",IF(OR(AND($K64&lt;&gt;"",$M64=""),AND($K64="",$M64&lt;&gt;""),AND($K64&gt;0,$L64=""),AND($K64="",$L64&lt;&gt;"")),"Check parts entries",IF($I64="Needs Review","Review entered status","")))))</f>
        <v/>
      </c>
    </row>
    <row r="65">
      <c r="A65" s="32" t="n"/>
      <c r="B65" s="17" t="n"/>
      <c r="C65" s="17" t="n"/>
      <c r="D65" s="17" t="n"/>
      <c r="E65" s="18" t="n"/>
      <c r="F65" s="18" t="n"/>
      <c r="G65" s="17" t="n"/>
      <c r="H65" s="18" t="n"/>
      <c r="I65" s="18" t="n"/>
      <c r="J65" s="19" t="n"/>
      <c r="K65" s="20" t="n"/>
      <c r="L65" s="18" t="n"/>
      <c r="M65" s="21" t="n"/>
      <c r="N65" s="12">
        <f>IF(OR($C65="",$F65=""),"",IFERROR(VLOOKUP($F65,'Assumptions'!$A$5:$F$8,2,FALSE),""))</f>
        <v/>
      </c>
      <c r="O65" s="22">
        <f>IF(OR($C65="",$F65="",$J65=""),"",IFERROR(MAX($J65,VLOOKUP($F65,'Assumptions'!$A$5:$F$8,3,FALSE)),""))</f>
        <v/>
      </c>
      <c r="P65" s="12">
        <f>IF(OR($C65="",$F65=""),"",IFERROR(VLOOKUP($F65,'Assumptions'!$A$5:$F$8,4,FALSE)*VLOOKUP($F65,'Assumptions'!$A$5:$F$8,5,FALSE),""))</f>
        <v/>
      </c>
      <c r="Q65" s="12">
        <f>IF(OR($C65="",$O65="",$P65=""),"",IFERROR($O65*$P65,""))</f>
        <v/>
      </c>
      <c r="R65" s="12">
        <f>IF($C65="","",IF(AND($K65="",$M65=""),0,IF(OR($K65="",$M65=""),"",IFERROR($K65*$M65*(1+'Assumptions'!$B$13),""))))</f>
        <v/>
      </c>
      <c r="S65" s="12">
        <f>IF(OR($C65="",$N65="",$Q65=""),"",IFERROR(($N65+$Q65)*VLOOKUP($F65,'Assumptions'!$A$5:$F$8,6,FALSE),""))</f>
        <v/>
      </c>
      <c r="T65" s="12">
        <f>IF($C65="","",IF(OR($N65="",$Q65="",$R65="",$S65=""),"",SUM($N65,$Q65,$R65,$S65)))</f>
        <v/>
      </c>
      <c r="U65" s="12">
        <f>IF($C65="","",IF(OR($F65="",$J65="",AND($K65&lt;&gt;"",$M65=""),AND($K65="",$M65&lt;&gt;"")),"",IFERROR($J65*'Assumptions'!$B$14*VLOOKUP($F65,'Assumptions'!$A$5:$F$8,5,FALSE)+IF(AND($K65="",$M65=""),0,$K65*$M65),"")))</f>
        <v/>
      </c>
      <c r="V65" s="23">
        <f>IF(OR($C65="",$T65="",$U65=""),"",IFERROR(($T65-$U65)/$T65,""))</f>
        <v/>
      </c>
      <c r="W65" s="10">
        <f>IF($C65="","",IF(OR($A65="",$B65="",$D65="",$E65="",$F65="",$G65="",$H65="",$I65="",$J65=""),"Complete required inputs",IF($J65&gt;'Assumptions'!$B$15,"Check labor hours",IF(OR(AND($K65&lt;&gt;"",$M65=""),AND($K65="",$M65&lt;&gt;""),AND($K65&gt;0,$L65=""),AND($K65="",$L65&lt;&gt;"")),"Check parts entries",IF($I65="Needs Review","Review entered status","")))))</f>
        <v/>
      </c>
    </row>
    <row r="66">
      <c r="A66" s="32" t="n"/>
      <c r="B66" s="17" t="n"/>
      <c r="C66" s="17" t="n"/>
      <c r="D66" s="17" t="n"/>
      <c r="E66" s="18" t="n"/>
      <c r="F66" s="18" t="n"/>
      <c r="G66" s="17" t="n"/>
      <c r="H66" s="18" t="n"/>
      <c r="I66" s="18" t="n"/>
      <c r="J66" s="19" t="n"/>
      <c r="K66" s="20" t="n"/>
      <c r="L66" s="18" t="n"/>
      <c r="M66" s="21" t="n"/>
      <c r="N66" s="15">
        <f>IF(OR($C66="",$F66=""),"",IFERROR(VLOOKUP($F66,'Assumptions'!$A$5:$F$8,2,FALSE),""))</f>
        <v/>
      </c>
      <c r="O66" s="24">
        <f>IF(OR($C66="",$F66="",$J66=""),"",IFERROR(MAX($J66,VLOOKUP($F66,'Assumptions'!$A$5:$F$8,3,FALSE)),""))</f>
        <v/>
      </c>
      <c r="P66" s="15">
        <f>IF(OR($C66="",$F66=""),"",IFERROR(VLOOKUP($F66,'Assumptions'!$A$5:$F$8,4,FALSE)*VLOOKUP($F66,'Assumptions'!$A$5:$F$8,5,FALSE),""))</f>
        <v/>
      </c>
      <c r="Q66" s="15">
        <f>IF(OR($C66="",$O66="",$P66=""),"",IFERROR($O66*$P66,""))</f>
        <v/>
      </c>
      <c r="R66" s="15">
        <f>IF($C66="","",IF(AND($K66="",$M66=""),0,IF(OR($K66="",$M66=""),"",IFERROR($K66*$M66*(1+'Assumptions'!$B$13),""))))</f>
        <v/>
      </c>
      <c r="S66" s="15">
        <f>IF(OR($C66="",$N66="",$Q66=""),"",IFERROR(($N66+$Q66)*VLOOKUP($F66,'Assumptions'!$A$5:$F$8,6,FALSE),""))</f>
        <v/>
      </c>
      <c r="T66" s="15">
        <f>IF($C66="","",IF(OR($N66="",$Q66="",$R66="",$S66=""),"",SUM($N66,$Q66,$R66,$S66)))</f>
        <v/>
      </c>
      <c r="U66" s="15">
        <f>IF($C66="","",IF(OR($F66="",$J66="",AND($K66&lt;&gt;"",$M66=""),AND($K66="",$M66&lt;&gt;"")),"",IFERROR($J66*'Assumptions'!$B$14*VLOOKUP($F66,'Assumptions'!$A$5:$F$8,5,FALSE)+IF(AND($K66="",$M66=""),0,$K66*$M66),"")))</f>
        <v/>
      </c>
      <c r="V66" s="25">
        <f>IF(OR($C66="",$T66="",$U66=""),"",IFERROR(($T66-$U66)/$T66,""))</f>
        <v/>
      </c>
      <c r="W66" s="13">
        <f>IF($C66="","",IF(OR($A66="",$B66="",$D66="",$E66="",$F66="",$G66="",$H66="",$I66="",$J66=""),"Complete required inputs",IF($J66&gt;'Assumptions'!$B$15,"Check labor hours",IF(OR(AND($K66&lt;&gt;"",$M66=""),AND($K66="",$M66&lt;&gt;""),AND($K66&gt;0,$L66=""),AND($K66="",$L66&lt;&gt;"")),"Check parts entries",IF($I66="Needs Review","Review entered status","")))))</f>
        <v/>
      </c>
    </row>
    <row r="67">
      <c r="A67" s="32" t="n"/>
      <c r="B67" s="17" t="n"/>
      <c r="C67" s="17" t="n"/>
      <c r="D67" s="17" t="n"/>
      <c r="E67" s="18" t="n"/>
      <c r="F67" s="18" t="n"/>
      <c r="G67" s="17" t="n"/>
      <c r="H67" s="18" t="n"/>
      <c r="I67" s="18" t="n"/>
      <c r="J67" s="19" t="n"/>
      <c r="K67" s="20" t="n"/>
      <c r="L67" s="18" t="n"/>
      <c r="M67" s="21" t="n"/>
      <c r="N67" s="12">
        <f>IF(OR($C67="",$F67=""),"",IFERROR(VLOOKUP($F67,'Assumptions'!$A$5:$F$8,2,FALSE),""))</f>
        <v/>
      </c>
      <c r="O67" s="22">
        <f>IF(OR($C67="",$F67="",$J67=""),"",IFERROR(MAX($J67,VLOOKUP($F67,'Assumptions'!$A$5:$F$8,3,FALSE)),""))</f>
        <v/>
      </c>
      <c r="P67" s="12">
        <f>IF(OR($C67="",$F67=""),"",IFERROR(VLOOKUP($F67,'Assumptions'!$A$5:$F$8,4,FALSE)*VLOOKUP($F67,'Assumptions'!$A$5:$F$8,5,FALSE),""))</f>
        <v/>
      </c>
      <c r="Q67" s="12">
        <f>IF(OR($C67="",$O67="",$P67=""),"",IFERROR($O67*$P67,""))</f>
        <v/>
      </c>
      <c r="R67" s="12">
        <f>IF($C67="","",IF(AND($K67="",$M67=""),0,IF(OR($K67="",$M67=""),"",IFERROR($K67*$M67*(1+'Assumptions'!$B$13),""))))</f>
        <v/>
      </c>
      <c r="S67" s="12">
        <f>IF(OR($C67="",$N67="",$Q67=""),"",IFERROR(($N67+$Q67)*VLOOKUP($F67,'Assumptions'!$A$5:$F$8,6,FALSE),""))</f>
        <v/>
      </c>
      <c r="T67" s="12">
        <f>IF($C67="","",IF(OR($N67="",$Q67="",$R67="",$S67=""),"",SUM($N67,$Q67,$R67,$S67)))</f>
        <v/>
      </c>
      <c r="U67" s="12">
        <f>IF($C67="","",IF(OR($F67="",$J67="",AND($K67&lt;&gt;"",$M67=""),AND($K67="",$M67&lt;&gt;"")),"",IFERROR($J67*'Assumptions'!$B$14*VLOOKUP($F67,'Assumptions'!$A$5:$F$8,5,FALSE)+IF(AND($K67="",$M67=""),0,$K67*$M67),"")))</f>
        <v/>
      </c>
      <c r="V67" s="23">
        <f>IF(OR($C67="",$T67="",$U67=""),"",IFERROR(($T67-$U67)/$T67,""))</f>
        <v/>
      </c>
      <c r="W67" s="10">
        <f>IF($C67="","",IF(OR($A67="",$B67="",$D67="",$E67="",$F67="",$G67="",$H67="",$I67="",$J67=""),"Complete required inputs",IF($J67&gt;'Assumptions'!$B$15,"Check labor hours",IF(OR(AND($K67&lt;&gt;"",$M67=""),AND($K67="",$M67&lt;&gt;""),AND($K67&gt;0,$L67=""),AND($K67="",$L67&lt;&gt;"")),"Check parts entries",IF($I67="Needs Review","Review entered status","")))))</f>
        <v/>
      </c>
    </row>
    <row r="68">
      <c r="A68" s="32" t="n"/>
      <c r="B68" s="17" t="n"/>
      <c r="C68" s="17" t="n"/>
      <c r="D68" s="17" t="n"/>
      <c r="E68" s="18" t="n"/>
      <c r="F68" s="18" t="n"/>
      <c r="G68" s="17" t="n"/>
      <c r="H68" s="18" t="n"/>
      <c r="I68" s="18" t="n"/>
      <c r="J68" s="19" t="n"/>
      <c r="K68" s="20" t="n"/>
      <c r="L68" s="18" t="n"/>
      <c r="M68" s="21" t="n"/>
      <c r="N68" s="15">
        <f>IF(OR($C68="",$F68=""),"",IFERROR(VLOOKUP($F68,'Assumptions'!$A$5:$F$8,2,FALSE),""))</f>
        <v/>
      </c>
      <c r="O68" s="24">
        <f>IF(OR($C68="",$F68="",$J68=""),"",IFERROR(MAX($J68,VLOOKUP($F68,'Assumptions'!$A$5:$F$8,3,FALSE)),""))</f>
        <v/>
      </c>
      <c r="P68" s="15">
        <f>IF(OR($C68="",$F68=""),"",IFERROR(VLOOKUP($F68,'Assumptions'!$A$5:$F$8,4,FALSE)*VLOOKUP($F68,'Assumptions'!$A$5:$F$8,5,FALSE),""))</f>
        <v/>
      </c>
      <c r="Q68" s="15">
        <f>IF(OR($C68="",$O68="",$P68=""),"",IFERROR($O68*$P68,""))</f>
        <v/>
      </c>
      <c r="R68" s="15">
        <f>IF($C68="","",IF(AND($K68="",$M68=""),0,IF(OR($K68="",$M68=""),"",IFERROR($K68*$M68*(1+'Assumptions'!$B$13),""))))</f>
        <v/>
      </c>
      <c r="S68" s="15">
        <f>IF(OR($C68="",$N68="",$Q68=""),"",IFERROR(($N68+$Q68)*VLOOKUP($F68,'Assumptions'!$A$5:$F$8,6,FALSE),""))</f>
        <v/>
      </c>
      <c r="T68" s="15">
        <f>IF($C68="","",IF(OR($N68="",$Q68="",$R68="",$S68=""),"",SUM($N68,$Q68,$R68,$S68)))</f>
        <v/>
      </c>
      <c r="U68" s="15">
        <f>IF($C68="","",IF(OR($F68="",$J68="",AND($K68&lt;&gt;"",$M68=""),AND($K68="",$M68&lt;&gt;"")),"",IFERROR($J68*'Assumptions'!$B$14*VLOOKUP($F68,'Assumptions'!$A$5:$F$8,5,FALSE)+IF(AND($K68="",$M68=""),0,$K68*$M68),"")))</f>
        <v/>
      </c>
      <c r="V68" s="25">
        <f>IF(OR($C68="",$T68="",$U68=""),"",IFERROR(($T68-$U68)/$T68,""))</f>
        <v/>
      </c>
      <c r="W68" s="13">
        <f>IF($C68="","",IF(OR($A68="",$B68="",$D68="",$E68="",$F68="",$G68="",$H68="",$I68="",$J68=""),"Complete required inputs",IF($J68&gt;'Assumptions'!$B$15,"Check labor hours",IF(OR(AND($K68&lt;&gt;"",$M68=""),AND($K68="",$M68&lt;&gt;""),AND($K68&gt;0,$L68=""),AND($K68="",$L68&lt;&gt;"")),"Check parts entries",IF($I68="Needs Review","Review entered status","")))))</f>
        <v/>
      </c>
    </row>
    <row r="69">
      <c r="A69" s="32" t="n"/>
      <c r="B69" s="17" t="n"/>
      <c r="C69" s="17" t="n"/>
      <c r="D69" s="17" t="n"/>
      <c r="E69" s="18" t="n"/>
      <c r="F69" s="18" t="n"/>
      <c r="G69" s="17" t="n"/>
      <c r="H69" s="18" t="n"/>
      <c r="I69" s="18" t="n"/>
      <c r="J69" s="19" t="n"/>
      <c r="K69" s="20" t="n"/>
      <c r="L69" s="18" t="n"/>
      <c r="M69" s="21" t="n"/>
      <c r="N69" s="12">
        <f>IF(OR($C69="",$F69=""),"",IFERROR(VLOOKUP($F69,'Assumptions'!$A$5:$F$8,2,FALSE),""))</f>
        <v/>
      </c>
      <c r="O69" s="22">
        <f>IF(OR($C69="",$F69="",$J69=""),"",IFERROR(MAX($J69,VLOOKUP($F69,'Assumptions'!$A$5:$F$8,3,FALSE)),""))</f>
        <v/>
      </c>
      <c r="P69" s="12">
        <f>IF(OR($C69="",$F69=""),"",IFERROR(VLOOKUP($F69,'Assumptions'!$A$5:$F$8,4,FALSE)*VLOOKUP($F69,'Assumptions'!$A$5:$F$8,5,FALSE),""))</f>
        <v/>
      </c>
      <c r="Q69" s="12">
        <f>IF(OR($C69="",$O69="",$P69=""),"",IFERROR($O69*$P69,""))</f>
        <v/>
      </c>
      <c r="R69" s="12">
        <f>IF($C69="","",IF(AND($K69="",$M69=""),0,IF(OR($K69="",$M69=""),"",IFERROR($K69*$M69*(1+'Assumptions'!$B$13),""))))</f>
        <v/>
      </c>
      <c r="S69" s="12">
        <f>IF(OR($C69="",$N69="",$Q69=""),"",IFERROR(($N69+$Q69)*VLOOKUP($F69,'Assumptions'!$A$5:$F$8,6,FALSE),""))</f>
        <v/>
      </c>
      <c r="T69" s="12">
        <f>IF($C69="","",IF(OR($N69="",$Q69="",$R69="",$S69=""),"",SUM($N69,$Q69,$R69,$S69)))</f>
        <v/>
      </c>
      <c r="U69" s="12">
        <f>IF($C69="","",IF(OR($F69="",$J69="",AND($K69&lt;&gt;"",$M69=""),AND($K69="",$M69&lt;&gt;"")),"",IFERROR($J69*'Assumptions'!$B$14*VLOOKUP($F69,'Assumptions'!$A$5:$F$8,5,FALSE)+IF(AND($K69="",$M69=""),0,$K69*$M69),"")))</f>
        <v/>
      </c>
      <c r="V69" s="23">
        <f>IF(OR($C69="",$T69="",$U69=""),"",IFERROR(($T69-$U69)/$T69,""))</f>
        <v/>
      </c>
      <c r="W69" s="10">
        <f>IF($C69="","",IF(OR($A69="",$B69="",$D69="",$E69="",$F69="",$G69="",$H69="",$I69="",$J69=""),"Complete required inputs",IF($J69&gt;'Assumptions'!$B$15,"Check labor hours",IF(OR(AND($K69&lt;&gt;"",$M69=""),AND($K69="",$M69&lt;&gt;""),AND($K69&gt;0,$L69=""),AND($K69="",$L69&lt;&gt;"")),"Check parts entries",IF($I69="Needs Review","Review entered status","")))))</f>
        <v/>
      </c>
    </row>
    <row r="70">
      <c r="A70" s="32" t="n"/>
      <c r="B70" s="17" t="n"/>
      <c r="C70" s="17" t="n"/>
      <c r="D70" s="17" t="n"/>
      <c r="E70" s="18" t="n"/>
      <c r="F70" s="18" t="n"/>
      <c r="G70" s="17" t="n"/>
      <c r="H70" s="18" t="n"/>
      <c r="I70" s="18" t="n"/>
      <c r="J70" s="19" t="n"/>
      <c r="K70" s="20" t="n"/>
      <c r="L70" s="18" t="n"/>
      <c r="M70" s="21" t="n"/>
      <c r="N70" s="15">
        <f>IF(OR($C70="",$F70=""),"",IFERROR(VLOOKUP($F70,'Assumptions'!$A$5:$F$8,2,FALSE),""))</f>
        <v/>
      </c>
      <c r="O70" s="24">
        <f>IF(OR($C70="",$F70="",$J70=""),"",IFERROR(MAX($J70,VLOOKUP($F70,'Assumptions'!$A$5:$F$8,3,FALSE)),""))</f>
        <v/>
      </c>
      <c r="P70" s="15">
        <f>IF(OR($C70="",$F70=""),"",IFERROR(VLOOKUP($F70,'Assumptions'!$A$5:$F$8,4,FALSE)*VLOOKUP($F70,'Assumptions'!$A$5:$F$8,5,FALSE),""))</f>
        <v/>
      </c>
      <c r="Q70" s="15">
        <f>IF(OR($C70="",$O70="",$P70=""),"",IFERROR($O70*$P70,""))</f>
        <v/>
      </c>
      <c r="R70" s="15">
        <f>IF($C70="","",IF(AND($K70="",$M70=""),0,IF(OR($K70="",$M70=""),"",IFERROR($K70*$M70*(1+'Assumptions'!$B$13),""))))</f>
        <v/>
      </c>
      <c r="S70" s="15">
        <f>IF(OR($C70="",$N70="",$Q70=""),"",IFERROR(($N70+$Q70)*VLOOKUP($F70,'Assumptions'!$A$5:$F$8,6,FALSE),""))</f>
        <v/>
      </c>
      <c r="T70" s="15">
        <f>IF($C70="","",IF(OR($N70="",$Q70="",$R70="",$S70=""),"",SUM($N70,$Q70,$R70,$S70)))</f>
        <v/>
      </c>
      <c r="U70" s="15">
        <f>IF($C70="","",IF(OR($F70="",$J70="",AND($K70&lt;&gt;"",$M70=""),AND($K70="",$M70&lt;&gt;"")),"",IFERROR($J70*'Assumptions'!$B$14*VLOOKUP($F70,'Assumptions'!$A$5:$F$8,5,FALSE)+IF(AND($K70="",$M70=""),0,$K70*$M70),"")))</f>
        <v/>
      </c>
      <c r="V70" s="25">
        <f>IF(OR($C70="",$T70="",$U70=""),"",IFERROR(($T70-$U70)/$T70,""))</f>
        <v/>
      </c>
      <c r="W70" s="13">
        <f>IF($C70="","",IF(OR($A70="",$B70="",$D70="",$E70="",$F70="",$G70="",$H70="",$I70="",$J70=""),"Complete required inputs",IF($J70&gt;'Assumptions'!$B$15,"Check labor hours",IF(OR(AND($K70&lt;&gt;"",$M70=""),AND($K70="",$M70&lt;&gt;""),AND($K70&gt;0,$L70=""),AND($K70="",$L70&lt;&gt;"")),"Check parts entries",IF($I70="Needs Review","Review entered status","")))))</f>
        <v/>
      </c>
    </row>
    <row r="71">
      <c r="A71" s="32" t="n"/>
      <c r="B71" s="17" t="n"/>
      <c r="C71" s="17" t="n"/>
      <c r="D71" s="17" t="n"/>
      <c r="E71" s="18" t="n"/>
      <c r="F71" s="18" t="n"/>
      <c r="G71" s="17" t="n"/>
      <c r="H71" s="18" t="n"/>
      <c r="I71" s="18" t="n"/>
      <c r="J71" s="19" t="n"/>
      <c r="K71" s="20" t="n"/>
      <c r="L71" s="18" t="n"/>
      <c r="M71" s="21" t="n"/>
      <c r="N71" s="12">
        <f>IF(OR($C71="",$F71=""),"",IFERROR(VLOOKUP($F71,'Assumptions'!$A$5:$F$8,2,FALSE),""))</f>
        <v/>
      </c>
      <c r="O71" s="22">
        <f>IF(OR($C71="",$F71="",$J71=""),"",IFERROR(MAX($J71,VLOOKUP($F71,'Assumptions'!$A$5:$F$8,3,FALSE)),""))</f>
        <v/>
      </c>
      <c r="P71" s="12">
        <f>IF(OR($C71="",$F71=""),"",IFERROR(VLOOKUP($F71,'Assumptions'!$A$5:$F$8,4,FALSE)*VLOOKUP($F71,'Assumptions'!$A$5:$F$8,5,FALSE),""))</f>
        <v/>
      </c>
      <c r="Q71" s="12">
        <f>IF(OR($C71="",$O71="",$P71=""),"",IFERROR($O71*$P71,""))</f>
        <v/>
      </c>
      <c r="R71" s="12">
        <f>IF($C71="","",IF(AND($K71="",$M71=""),0,IF(OR($K71="",$M71=""),"",IFERROR($K71*$M71*(1+'Assumptions'!$B$13),""))))</f>
        <v/>
      </c>
      <c r="S71" s="12">
        <f>IF(OR($C71="",$N71="",$Q71=""),"",IFERROR(($N71+$Q71)*VLOOKUP($F71,'Assumptions'!$A$5:$F$8,6,FALSE),""))</f>
        <v/>
      </c>
      <c r="T71" s="12">
        <f>IF($C71="","",IF(OR($N71="",$Q71="",$R71="",$S71=""),"",SUM($N71,$Q71,$R71,$S71)))</f>
        <v/>
      </c>
      <c r="U71" s="12">
        <f>IF($C71="","",IF(OR($F71="",$J71="",AND($K71&lt;&gt;"",$M71=""),AND($K71="",$M71&lt;&gt;"")),"",IFERROR($J71*'Assumptions'!$B$14*VLOOKUP($F71,'Assumptions'!$A$5:$F$8,5,FALSE)+IF(AND($K71="",$M71=""),0,$K71*$M71),"")))</f>
        <v/>
      </c>
      <c r="V71" s="23">
        <f>IF(OR($C71="",$T71="",$U71=""),"",IFERROR(($T71-$U71)/$T71,""))</f>
        <v/>
      </c>
      <c r="W71" s="10">
        <f>IF($C71="","",IF(OR($A71="",$B71="",$D71="",$E71="",$F71="",$G71="",$H71="",$I71="",$J71=""),"Complete required inputs",IF($J71&gt;'Assumptions'!$B$15,"Check labor hours",IF(OR(AND($K71&lt;&gt;"",$M71=""),AND($K71="",$M71&lt;&gt;""),AND($K71&gt;0,$L71=""),AND($K71="",$L71&lt;&gt;"")),"Check parts entries",IF($I71="Needs Review","Review entered status","")))))</f>
        <v/>
      </c>
    </row>
    <row r="72">
      <c r="A72" s="32" t="n"/>
      <c r="B72" s="17" t="n"/>
      <c r="C72" s="17" t="n"/>
      <c r="D72" s="17" t="n"/>
      <c r="E72" s="18" t="n"/>
      <c r="F72" s="18" t="n"/>
      <c r="G72" s="17" t="n"/>
      <c r="H72" s="18" t="n"/>
      <c r="I72" s="18" t="n"/>
      <c r="J72" s="19" t="n"/>
      <c r="K72" s="20" t="n"/>
      <c r="L72" s="18" t="n"/>
      <c r="M72" s="21" t="n"/>
      <c r="N72" s="15">
        <f>IF(OR($C72="",$F72=""),"",IFERROR(VLOOKUP($F72,'Assumptions'!$A$5:$F$8,2,FALSE),""))</f>
        <v/>
      </c>
      <c r="O72" s="24">
        <f>IF(OR($C72="",$F72="",$J72=""),"",IFERROR(MAX($J72,VLOOKUP($F72,'Assumptions'!$A$5:$F$8,3,FALSE)),""))</f>
        <v/>
      </c>
      <c r="P72" s="15">
        <f>IF(OR($C72="",$F72=""),"",IFERROR(VLOOKUP($F72,'Assumptions'!$A$5:$F$8,4,FALSE)*VLOOKUP($F72,'Assumptions'!$A$5:$F$8,5,FALSE),""))</f>
        <v/>
      </c>
      <c r="Q72" s="15">
        <f>IF(OR($C72="",$O72="",$P72=""),"",IFERROR($O72*$P72,""))</f>
        <v/>
      </c>
      <c r="R72" s="15">
        <f>IF($C72="","",IF(AND($K72="",$M72=""),0,IF(OR($K72="",$M72=""),"",IFERROR($K72*$M72*(1+'Assumptions'!$B$13),""))))</f>
        <v/>
      </c>
      <c r="S72" s="15">
        <f>IF(OR($C72="",$N72="",$Q72=""),"",IFERROR(($N72+$Q72)*VLOOKUP($F72,'Assumptions'!$A$5:$F$8,6,FALSE),""))</f>
        <v/>
      </c>
      <c r="T72" s="15">
        <f>IF($C72="","",IF(OR($N72="",$Q72="",$R72="",$S72=""),"",SUM($N72,$Q72,$R72,$S72)))</f>
        <v/>
      </c>
      <c r="U72" s="15">
        <f>IF($C72="","",IF(OR($F72="",$J72="",AND($K72&lt;&gt;"",$M72=""),AND($K72="",$M72&lt;&gt;"")),"",IFERROR($J72*'Assumptions'!$B$14*VLOOKUP($F72,'Assumptions'!$A$5:$F$8,5,FALSE)+IF(AND($K72="",$M72=""),0,$K72*$M72),"")))</f>
        <v/>
      </c>
      <c r="V72" s="25">
        <f>IF(OR($C72="",$T72="",$U72=""),"",IFERROR(($T72-$U72)/$T72,""))</f>
        <v/>
      </c>
      <c r="W72" s="13">
        <f>IF($C72="","",IF(OR($A72="",$B72="",$D72="",$E72="",$F72="",$G72="",$H72="",$I72="",$J72=""),"Complete required inputs",IF($J72&gt;'Assumptions'!$B$15,"Check labor hours",IF(OR(AND($K72&lt;&gt;"",$M72=""),AND($K72="",$M72&lt;&gt;""),AND($K72&gt;0,$L72=""),AND($K72="",$L72&lt;&gt;"")),"Check parts entries",IF($I72="Needs Review","Review entered status","")))))</f>
        <v/>
      </c>
    </row>
    <row r="73">
      <c r="A73" s="32" t="n"/>
      <c r="B73" s="17" t="n"/>
      <c r="C73" s="17" t="n"/>
      <c r="D73" s="17" t="n"/>
      <c r="E73" s="18" t="n"/>
      <c r="F73" s="18" t="n"/>
      <c r="G73" s="17" t="n"/>
      <c r="H73" s="18" t="n"/>
      <c r="I73" s="18" t="n"/>
      <c r="J73" s="19" t="n"/>
      <c r="K73" s="20" t="n"/>
      <c r="L73" s="18" t="n"/>
      <c r="M73" s="21" t="n"/>
      <c r="N73" s="12">
        <f>IF(OR($C73="",$F73=""),"",IFERROR(VLOOKUP($F73,'Assumptions'!$A$5:$F$8,2,FALSE),""))</f>
        <v/>
      </c>
      <c r="O73" s="22">
        <f>IF(OR($C73="",$F73="",$J73=""),"",IFERROR(MAX($J73,VLOOKUP($F73,'Assumptions'!$A$5:$F$8,3,FALSE)),""))</f>
        <v/>
      </c>
      <c r="P73" s="12">
        <f>IF(OR($C73="",$F73=""),"",IFERROR(VLOOKUP($F73,'Assumptions'!$A$5:$F$8,4,FALSE)*VLOOKUP($F73,'Assumptions'!$A$5:$F$8,5,FALSE),""))</f>
        <v/>
      </c>
      <c r="Q73" s="12">
        <f>IF(OR($C73="",$O73="",$P73=""),"",IFERROR($O73*$P73,""))</f>
        <v/>
      </c>
      <c r="R73" s="12">
        <f>IF($C73="","",IF(AND($K73="",$M73=""),0,IF(OR($K73="",$M73=""),"",IFERROR($K73*$M73*(1+'Assumptions'!$B$13),""))))</f>
        <v/>
      </c>
      <c r="S73" s="12">
        <f>IF(OR($C73="",$N73="",$Q73=""),"",IFERROR(($N73+$Q73)*VLOOKUP($F73,'Assumptions'!$A$5:$F$8,6,FALSE),""))</f>
        <v/>
      </c>
      <c r="T73" s="12">
        <f>IF($C73="","",IF(OR($N73="",$Q73="",$R73="",$S73=""),"",SUM($N73,$Q73,$R73,$S73)))</f>
        <v/>
      </c>
      <c r="U73" s="12">
        <f>IF($C73="","",IF(OR($F73="",$J73="",AND($K73&lt;&gt;"",$M73=""),AND($K73="",$M73&lt;&gt;"")),"",IFERROR($J73*'Assumptions'!$B$14*VLOOKUP($F73,'Assumptions'!$A$5:$F$8,5,FALSE)+IF(AND($K73="",$M73=""),0,$K73*$M73),"")))</f>
        <v/>
      </c>
      <c r="V73" s="23">
        <f>IF(OR($C73="",$T73="",$U73=""),"",IFERROR(($T73-$U73)/$T73,""))</f>
        <v/>
      </c>
      <c r="W73" s="10">
        <f>IF($C73="","",IF(OR($A73="",$B73="",$D73="",$E73="",$F73="",$G73="",$H73="",$I73="",$J73=""),"Complete required inputs",IF($J73&gt;'Assumptions'!$B$15,"Check labor hours",IF(OR(AND($K73&lt;&gt;"",$M73=""),AND($K73="",$M73&lt;&gt;""),AND($K73&gt;0,$L73=""),AND($K73="",$L73&lt;&gt;"")),"Check parts entries",IF($I73="Needs Review","Review entered status","")))))</f>
        <v/>
      </c>
    </row>
    <row r="74">
      <c r="A74" s="32" t="n"/>
      <c r="B74" s="17" t="n"/>
      <c r="C74" s="17" t="n"/>
      <c r="D74" s="17" t="n"/>
      <c r="E74" s="18" t="n"/>
      <c r="F74" s="18" t="n"/>
      <c r="G74" s="17" t="n"/>
      <c r="H74" s="18" t="n"/>
      <c r="I74" s="18" t="n"/>
      <c r="J74" s="19" t="n"/>
      <c r="K74" s="20" t="n"/>
      <c r="L74" s="18" t="n"/>
      <c r="M74" s="21" t="n"/>
      <c r="N74" s="15">
        <f>IF(OR($C74="",$F74=""),"",IFERROR(VLOOKUP($F74,'Assumptions'!$A$5:$F$8,2,FALSE),""))</f>
        <v/>
      </c>
      <c r="O74" s="24">
        <f>IF(OR($C74="",$F74="",$J74=""),"",IFERROR(MAX($J74,VLOOKUP($F74,'Assumptions'!$A$5:$F$8,3,FALSE)),""))</f>
        <v/>
      </c>
      <c r="P74" s="15">
        <f>IF(OR($C74="",$F74=""),"",IFERROR(VLOOKUP($F74,'Assumptions'!$A$5:$F$8,4,FALSE)*VLOOKUP($F74,'Assumptions'!$A$5:$F$8,5,FALSE),""))</f>
        <v/>
      </c>
      <c r="Q74" s="15">
        <f>IF(OR($C74="",$O74="",$P74=""),"",IFERROR($O74*$P74,""))</f>
        <v/>
      </c>
      <c r="R74" s="15">
        <f>IF($C74="","",IF(AND($K74="",$M74=""),0,IF(OR($K74="",$M74=""),"",IFERROR($K74*$M74*(1+'Assumptions'!$B$13),""))))</f>
        <v/>
      </c>
      <c r="S74" s="15">
        <f>IF(OR($C74="",$N74="",$Q74=""),"",IFERROR(($N74+$Q74)*VLOOKUP($F74,'Assumptions'!$A$5:$F$8,6,FALSE),""))</f>
        <v/>
      </c>
      <c r="T74" s="15">
        <f>IF($C74="","",IF(OR($N74="",$Q74="",$R74="",$S74=""),"",SUM($N74,$Q74,$R74,$S74)))</f>
        <v/>
      </c>
      <c r="U74" s="15">
        <f>IF($C74="","",IF(OR($F74="",$J74="",AND($K74&lt;&gt;"",$M74=""),AND($K74="",$M74&lt;&gt;"")),"",IFERROR($J74*'Assumptions'!$B$14*VLOOKUP($F74,'Assumptions'!$A$5:$F$8,5,FALSE)+IF(AND($K74="",$M74=""),0,$K74*$M74),"")))</f>
        <v/>
      </c>
      <c r="V74" s="25">
        <f>IF(OR($C74="",$T74="",$U74=""),"",IFERROR(($T74-$U74)/$T74,""))</f>
        <v/>
      </c>
      <c r="W74" s="13">
        <f>IF($C74="","",IF(OR($A74="",$B74="",$D74="",$E74="",$F74="",$G74="",$H74="",$I74="",$J74=""),"Complete required inputs",IF($J74&gt;'Assumptions'!$B$15,"Check labor hours",IF(OR(AND($K74&lt;&gt;"",$M74=""),AND($K74="",$M74&lt;&gt;""),AND($K74&gt;0,$L74=""),AND($K74="",$L74&lt;&gt;"")),"Check parts entries",IF($I74="Needs Review","Review entered status","")))))</f>
        <v/>
      </c>
    </row>
    <row r="75">
      <c r="A75" s="32" t="n"/>
      <c r="B75" s="17" t="n"/>
      <c r="C75" s="17" t="n"/>
      <c r="D75" s="17" t="n"/>
      <c r="E75" s="18" t="n"/>
      <c r="F75" s="18" t="n"/>
      <c r="G75" s="17" t="n"/>
      <c r="H75" s="18" t="n"/>
      <c r="I75" s="18" t="n"/>
      <c r="J75" s="19" t="n"/>
      <c r="K75" s="20" t="n"/>
      <c r="L75" s="18" t="n"/>
      <c r="M75" s="21" t="n"/>
      <c r="N75" s="12">
        <f>IF(OR($C75="",$F75=""),"",IFERROR(VLOOKUP($F75,'Assumptions'!$A$5:$F$8,2,FALSE),""))</f>
        <v/>
      </c>
      <c r="O75" s="22">
        <f>IF(OR($C75="",$F75="",$J75=""),"",IFERROR(MAX($J75,VLOOKUP($F75,'Assumptions'!$A$5:$F$8,3,FALSE)),""))</f>
        <v/>
      </c>
      <c r="P75" s="12">
        <f>IF(OR($C75="",$F75=""),"",IFERROR(VLOOKUP($F75,'Assumptions'!$A$5:$F$8,4,FALSE)*VLOOKUP($F75,'Assumptions'!$A$5:$F$8,5,FALSE),""))</f>
        <v/>
      </c>
      <c r="Q75" s="12">
        <f>IF(OR($C75="",$O75="",$P75=""),"",IFERROR($O75*$P75,""))</f>
        <v/>
      </c>
      <c r="R75" s="12">
        <f>IF($C75="","",IF(AND($K75="",$M75=""),0,IF(OR($K75="",$M75=""),"",IFERROR($K75*$M75*(1+'Assumptions'!$B$13),""))))</f>
        <v/>
      </c>
      <c r="S75" s="12">
        <f>IF(OR($C75="",$N75="",$Q75=""),"",IFERROR(($N75+$Q75)*VLOOKUP($F75,'Assumptions'!$A$5:$F$8,6,FALSE),""))</f>
        <v/>
      </c>
      <c r="T75" s="12">
        <f>IF($C75="","",IF(OR($N75="",$Q75="",$R75="",$S75=""),"",SUM($N75,$Q75,$R75,$S75)))</f>
        <v/>
      </c>
      <c r="U75" s="12">
        <f>IF($C75="","",IF(OR($F75="",$J75="",AND($K75&lt;&gt;"",$M75=""),AND($K75="",$M75&lt;&gt;"")),"",IFERROR($J75*'Assumptions'!$B$14*VLOOKUP($F75,'Assumptions'!$A$5:$F$8,5,FALSE)+IF(AND($K75="",$M75=""),0,$K75*$M75),"")))</f>
        <v/>
      </c>
      <c r="V75" s="23">
        <f>IF(OR($C75="",$T75="",$U75=""),"",IFERROR(($T75-$U75)/$T75,""))</f>
        <v/>
      </c>
      <c r="W75" s="10">
        <f>IF($C75="","",IF(OR($A75="",$B75="",$D75="",$E75="",$F75="",$G75="",$H75="",$I75="",$J75=""),"Complete required inputs",IF($J75&gt;'Assumptions'!$B$15,"Check labor hours",IF(OR(AND($K75&lt;&gt;"",$M75=""),AND($K75="",$M75&lt;&gt;""),AND($K75&gt;0,$L75=""),AND($K75="",$L75&lt;&gt;"")),"Check parts entries",IF($I75="Needs Review","Review entered status","")))))</f>
        <v/>
      </c>
    </row>
    <row r="76">
      <c r="A76" s="32" t="n"/>
      <c r="B76" s="17" t="n"/>
      <c r="C76" s="17" t="n"/>
      <c r="D76" s="17" t="n"/>
      <c r="E76" s="18" t="n"/>
      <c r="F76" s="18" t="n"/>
      <c r="G76" s="17" t="n"/>
      <c r="H76" s="18" t="n"/>
      <c r="I76" s="18" t="n"/>
      <c r="J76" s="19" t="n"/>
      <c r="K76" s="20" t="n"/>
      <c r="L76" s="18" t="n"/>
      <c r="M76" s="21" t="n"/>
      <c r="N76" s="15">
        <f>IF(OR($C76="",$F76=""),"",IFERROR(VLOOKUP($F76,'Assumptions'!$A$5:$F$8,2,FALSE),""))</f>
        <v/>
      </c>
      <c r="O76" s="24">
        <f>IF(OR($C76="",$F76="",$J76=""),"",IFERROR(MAX($J76,VLOOKUP($F76,'Assumptions'!$A$5:$F$8,3,FALSE)),""))</f>
        <v/>
      </c>
      <c r="P76" s="15">
        <f>IF(OR($C76="",$F76=""),"",IFERROR(VLOOKUP($F76,'Assumptions'!$A$5:$F$8,4,FALSE)*VLOOKUP($F76,'Assumptions'!$A$5:$F$8,5,FALSE),""))</f>
        <v/>
      </c>
      <c r="Q76" s="15">
        <f>IF(OR($C76="",$O76="",$P76=""),"",IFERROR($O76*$P76,""))</f>
        <v/>
      </c>
      <c r="R76" s="15">
        <f>IF($C76="","",IF(AND($K76="",$M76=""),0,IF(OR($K76="",$M76=""),"",IFERROR($K76*$M76*(1+'Assumptions'!$B$13),""))))</f>
        <v/>
      </c>
      <c r="S76" s="15">
        <f>IF(OR($C76="",$N76="",$Q76=""),"",IFERROR(($N76+$Q76)*VLOOKUP($F76,'Assumptions'!$A$5:$F$8,6,FALSE),""))</f>
        <v/>
      </c>
      <c r="T76" s="15">
        <f>IF($C76="","",IF(OR($N76="",$Q76="",$R76="",$S76=""),"",SUM($N76,$Q76,$R76,$S76)))</f>
        <v/>
      </c>
      <c r="U76" s="15">
        <f>IF($C76="","",IF(OR($F76="",$J76="",AND($K76&lt;&gt;"",$M76=""),AND($K76="",$M76&lt;&gt;"")),"",IFERROR($J76*'Assumptions'!$B$14*VLOOKUP($F76,'Assumptions'!$A$5:$F$8,5,FALSE)+IF(AND($K76="",$M76=""),0,$K76*$M76),"")))</f>
        <v/>
      </c>
      <c r="V76" s="25">
        <f>IF(OR($C76="",$T76="",$U76=""),"",IFERROR(($T76-$U76)/$T76,""))</f>
        <v/>
      </c>
      <c r="W76" s="13">
        <f>IF($C76="","",IF(OR($A76="",$B76="",$D76="",$E76="",$F76="",$G76="",$H76="",$I76="",$J76=""),"Complete required inputs",IF($J76&gt;'Assumptions'!$B$15,"Check labor hours",IF(OR(AND($K76&lt;&gt;"",$M76=""),AND($K76="",$M76&lt;&gt;""),AND($K76&gt;0,$L76=""),AND($K76="",$L76&lt;&gt;"")),"Check parts entries",IF($I76="Needs Review","Review entered status","")))))</f>
        <v/>
      </c>
    </row>
    <row r="77">
      <c r="A77" s="32" t="n"/>
      <c r="B77" s="17" t="n"/>
      <c r="C77" s="17" t="n"/>
      <c r="D77" s="17" t="n"/>
      <c r="E77" s="18" t="n"/>
      <c r="F77" s="18" t="n"/>
      <c r="G77" s="17" t="n"/>
      <c r="H77" s="18" t="n"/>
      <c r="I77" s="18" t="n"/>
      <c r="J77" s="19" t="n"/>
      <c r="K77" s="20" t="n"/>
      <c r="L77" s="18" t="n"/>
      <c r="M77" s="21" t="n"/>
      <c r="N77" s="12">
        <f>IF(OR($C77="",$F77=""),"",IFERROR(VLOOKUP($F77,'Assumptions'!$A$5:$F$8,2,FALSE),""))</f>
        <v/>
      </c>
      <c r="O77" s="22">
        <f>IF(OR($C77="",$F77="",$J77=""),"",IFERROR(MAX($J77,VLOOKUP($F77,'Assumptions'!$A$5:$F$8,3,FALSE)),""))</f>
        <v/>
      </c>
      <c r="P77" s="12">
        <f>IF(OR($C77="",$F77=""),"",IFERROR(VLOOKUP($F77,'Assumptions'!$A$5:$F$8,4,FALSE)*VLOOKUP($F77,'Assumptions'!$A$5:$F$8,5,FALSE),""))</f>
        <v/>
      </c>
      <c r="Q77" s="12">
        <f>IF(OR($C77="",$O77="",$P77=""),"",IFERROR($O77*$P77,""))</f>
        <v/>
      </c>
      <c r="R77" s="12">
        <f>IF($C77="","",IF(AND($K77="",$M77=""),0,IF(OR($K77="",$M77=""),"",IFERROR($K77*$M77*(1+'Assumptions'!$B$13),""))))</f>
        <v/>
      </c>
      <c r="S77" s="12">
        <f>IF(OR($C77="",$N77="",$Q77=""),"",IFERROR(($N77+$Q77)*VLOOKUP($F77,'Assumptions'!$A$5:$F$8,6,FALSE),""))</f>
        <v/>
      </c>
      <c r="T77" s="12">
        <f>IF($C77="","",IF(OR($N77="",$Q77="",$R77="",$S77=""),"",SUM($N77,$Q77,$R77,$S77)))</f>
        <v/>
      </c>
      <c r="U77" s="12">
        <f>IF($C77="","",IF(OR($F77="",$J77="",AND($K77&lt;&gt;"",$M77=""),AND($K77="",$M77&lt;&gt;"")),"",IFERROR($J77*'Assumptions'!$B$14*VLOOKUP($F77,'Assumptions'!$A$5:$F$8,5,FALSE)+IF(AND($K77="",$M77=""),0,$K77*$M77),"")))</f>
        <v/>
      </c>
      <c r="V77" s="23">
        <f>IF(OR($C77="",$T77="",$U77=""),"",IFERROR(($T77-$U77)/$T77,""))</f>
        <v/>
      </c>
      <c r="W77" s="10">
        <f>IF($C77="","",IF(OR($A77="",$B77="",$D77="",$E77="",$F77="",$G77="",$H77="",$I77="",$J77=""),"Complete required inputs",IF($J77&gt;'Assumptions'!$B$15,"Check labor hours",IF(OR(AND($K77&lt;&gt;"",$M77=""),AND($K77="",$M77&lt;&gt;""),AND($K77&gt;0,$L77=""),AND($K77="",$L77&lt;&gt;"")),"Check parts entries",IF($I77="Needs Review","Review entered status","")))))</f>
        <v/>
      </c>
    </row>
    <row r="78">
      <c r="A78" s="32" t="n"/>
      <c r="B78" s="17" t="n"/>
      <c r="C78" s="17" t="n"/>
      <c r="D78" s="17" t="n"/>
      <c r="E78" s="18" t="n"/>
      <c r="F78" s="18" t="n"/>
      <c r="G78" s="17" t="n"/>
      <c r="H78" s="18" t="n"/>
      <c r="I78" s="18" t="n"/>
      <c r="J78" s="19" t="n"/>
      <c r="K78" s="20" t="n"/>
      <c r="L78" s="18" t="n"/>
      <c r="M78" s="21" t="n"/>
      <c r="N78" s="15">
        <f>IF(OR($C78="",$F78=""),"",IFERROR(VLOOKUP($F78,'Assumptions'!$A$5:$F$8,2,FALSE),""))</f>
        <v/>
      </c>
      <c r="O78" s="24">
        <f>IF(OR($C78="",$F78="",$J78=""),"",IFERROR(MAX($J78,VLOOKUP($F78,'Assumptions'!$A$5:$F$8,3,FALSE)),""))</f>
        <v/>
      </c>
      <c r="P78" s="15">
        <f>IF(OR($C78="",$F78=""),"",IFERROR(VLOOKUP($F78,'Assumptions'!$A$5:$F$8,4,FALSE)*VLOOKUP($F78,'Assumptions'!$A$5:$F$8,5,FALSE),""))</f>
        <v/>
      </c>
      <c r="Q78" s="15">
        <f>IF(OR($C78="",$O78="",$P78=""),"",IFERROR($O78*$P78,""))</f>
        <v/>
      </c>
      <c r="R78" s="15">
        <f>IF($C78="","",IF(AND($K78="",$M78=""),0,IF(OR($K78="",$M78=""),"",IFERROR($K78*$M78*(1+'Assumptions'!$B$13),""))))</f>
        <v/>
      </c>
      <c r="S78" s="15">
        <f>IF(OR($C78="",$N78="",$Q78=""),"",IFERROR(($N78+$Q78)*VLOOKUP($F78,'Assumptions'!$A$5:$F$8,6,FALSE),""))</f>
        <v/>
      </c>
      <c r="T78" s="15">
        <f>IF($C78="","",IF(OR($N78="",$Q78="",$R78="",$S78=""),"",SUM($N78,$Q78,$R78,$S78)))</f>
        <v/>
      </c>
      <c r="U78" s="15">
        <f>IF($C78="","",IF(OR($F78="",$J78="",AND($K78&lt;&gt;"",$M78=""),AND($K78="",$M78&lt;&gt;"")),"",IFERROR($J78*'Assumptions'!$B$14*VLOOKUP($F78,'Assumptions'!$A$5:$F$8,5,FALSE)+IF(AND($K78="",$M78=""),0,$K78*$M78),"")))</f>
        <v/>
      </c>
      <c r="V78" s="25">
        <f>IF(OR($C78="",$T78="",$U78=""),"",IFERROR(($T78-$U78)/$T78,""))</f>
        <v/>
      </c>
      <c r="W78" s="13">
        <f>IF($C78="","",IF(OR($A78="",$B78="",$D78="",$E78="",$F78="",$G78="",$H78="",$I78="",$J78=""),"Complete required inputs",IF($J78&gt;'Assumptions'!$B$15,"Check labor hours",IF(OR(AND($K78&lt;&gt;"",$M78=""),AND($K78="",$M78&lt;&gt;""),AND($K78&gt;0,$L78=""),AND($K78="",$L78&lt;&gt;"")),"Check parts entries",IF($I78="Needs Review","Review entered status","")))))</f>
        <v/>
      </c>
    </row>
    <row r="79">
      <c r="A79" s="32" t="n"/>
      <c r="B79" s="17" t="n"/>
      <c r="C79" s="17" t="n"/>
      <c r="D79" s="17" t="n"/>
      <c r="E79" s="18" t="n"/>
      <c r="F79" s="18" t="n"/>
      <c r="G79" s="17" t="n"/>
      <c r="H79" s="18" t="n"/>
      <c r="I79" s="18" t="n"/>
      <c r="J79" s="19" t="n"/>
      <c r="K79" s="20" t="n"/>
      <c r="L79" s="18" t="n"/>
      <c r="M79" s="21" t="n"/>
      <c r="N79" s="12">
        <f>IF(OR($C79="",$F79=""),"",IFERROR(VLOOKUP($F79,'Assumptions'!$A$5:$F$8,2,FALSE),""))</f>
        <v/>
      </c>
      <c r="O79" s="22">
        <f>IF(OR($C79="",$F79="",$J79=""),"",IFERROR(MAX($J79,VLOOKUP($F79,'Assumptions'!$A$5:$F$8,3,FALSE)),""))</f>
        <v/>
      </c>
      <c r="P79" s="12">
        <f>IF(OR($C79="",$F79=""),"",IFERROR(VLOOKUP($F79,'Assumptions'!$A$5:$F$8,4,FALSE)*VLOOKUP($F79,'Assumptions'!$A$5:$F$8,5,FALSE),""))</f>
        <v/>
      </c>
      <c r="Q79" s="12">
        <f>IF(OR($C79="",$O79="",$P79=""),"",IFERROR($O79*$P79,""))</f>
        <v/>
      </c>
      <c r="R79" s="12">
        <f>IF($C79="","",IF(AND($K79="",$M79=""),0,IF(OR($K79="",$M79=""),"",IFERROR($K79*$M79*(1+'Assumptions'!$B$13),""))))</f>
        <v/>
      </c>
      <c r="S79" s="12">
        <f>IF(OR($C79="",$N79="",$Q79=""),"",IFERROR(($N79+$Q79)*VLOOKUP($F79,'Assumptions'!$A$5:$F$8,6,FALSE),""))</f>
        <v/>
      </c>
      <c r="T79" s="12">
        <f>IF($C79="","",IF(OR($N79="",$Q79="",$R79="",$S79=""),"",SUM($N79,$Q79,$R79,$S79)))</f>
        <v/>
      </c>
      <c r="U79" s="12">
        <f>IF($C79="","",IF(OR($F79="",$J79="",AND($K79&lt;&gt;"",$M79=""),AND($K79="",$M79&lt;&gt;"")),"",IFERROR($J79*'Assumptions'!$B$14*VLOOKUP($F79,'Assumptions'!$A$5:$F$8,5,FALSE)+IF(AND($K79="",$M79=""),0,$K79*$M79),"")))</f>
        <v/>
      </c>
      <c r="V79" s="23">
        <f>IF(OR($C79="",$T79="",$U79=""),"",IFERROR(($T79-$U79)/$T79,""))</f>
        <v/>
      </c>
      <c r="W79" s="10">
        <f>IF($C79="","",IF(OR($A79="",$B79="",$D79="",$E79="",$F79="",$G79="",$H79="",$I79="",$J79=""),"Complete required inputs",IF($J79&gt;'Assumptions'!$B$15,"Check labor hours",IF(OR(AND($K79&lt;&gt;"",$M79=""),AND($K79="",$M79&lt;&gt;""),AND($K79&gt;0,$L79=""),AND($K79="",$L79&lt;&gt;"")),"Check parts entries",IF($I79="Needs Review","Review entered status","")))))</f>
        <v/>
      </c>
    </row>
    <row r="80">
      <c r="A80" s="32" t="n"/>
      <c r="B80" s="17" t="n"/>
      <c r="C80" s="17" t="n"/>
      <c r="D80" s="17" t="n"/>
      <c r="E80" s="18" t="n"/>
      <c r="F80" s="18" t="n"/>
      <c r="G80" s="17" t="n"/>
      <c r="H80" s="18" t="n"/>
      <c r="I80" s="18" t="n"/>
      <c r="J80" s="19" t="n"/>
      <c r="K80" s="20" t="n"/>
      <c r="L80" s="18" t="n"/>
      <c r="M80" s="21" t="n"/>
      <c r="N80" s="15">
        <f>IF(OR($C80="",$F80=""),"",IFERROR(VLOOKUP($F80,'Assumptions'!$A$5:$F$8,2,FALSE),""))</f>
        <v/>
      </c>
      <c r="O80" s="24">
        <f>IF(OR($C80="",$F80="",$J80=""),"",IFERROR(MAX($J80,VLOOKUP($F80,'Assumptions'!$A$5:$F$8,3,FALSE)),""))</f>
        <v/>
      </c>
      <c r="P80" s="15">
        <f>IF(OR($C80="",$F80=""),"",IFERROR(VLOOKUP($F80,'Assumptions'!$A$5:$F$8,4,FALSE)*VLOOKUP($F80,'Assumptions'!$A$5:$F$8,5,FALSE),""))</f>
        <v/>
      </c>
      <c r="Q80" s="15">
        <f>IF(OR($C80="",$O80="",$P80=""),"",IFERROR($O80*$P80,""))</f>
        <v/>
      </c>
      <c r="R80" s="15">
        <f>IF($C80="","",IF(AND($K80="",$M80=""),0,IF(OR($K80="",$M80=""),"",IFERROR($K80*$M80*(1+'Assumptions'!$B$13),""))))</f>
        <v/>
      </c>
      <c r="S80" s="15">
        <f>IF(OR($C80="",$N80="",$Q80=""),"",IFERROR(($N80+$Q80)*VLOOKUP($F80,'Assumptions'!$A$5:$F$8,6,FALSE),""))</f>
        <v/>
      </c>
      <c r="T80" s="15">
        <f>IF($C80="","",IF(OR($N80="",$Q80="",$R80="",$S80=""),"",SUM($N80,$Q80,$R80,$S80)))</f>
        <v/>
      </c>
      <c r="U80" s="15">
        <f>IF($C80="","",IF(OR($F80="",$J80="",AND($K80&lt;&gt;"",$M80=""),AND($K80="",$M80&lt;&gt;"")),"",IFERROR($J80*'Assumptions'!$B$14*VLOOKUP($F80,'Assumptions'!$A$5:$F$8,5,FALSE)+IF(AND($K80="",$M80=""),0,$K80*$M80),"")))</f>
        <v/>
      </c>
      <c r="V80" s="25">
        <f>IF(OR($C80="",$T80="",$U80=""),"",IFERROR(($T80-$U80)/$T80,""))</f>
        <v/>
      </c>
      <c r="W80" s="13">
        <f>IF($C80="","",IF(OR($A80="",$B80="",$D80="",$E80="",$F80="",$G80="",$H80="",$I80="",$J80=""),"Complete required inputs",IF($J80&gt;'Assumptions'!$B$15,"Check labor hours",IF(OR(AND($K80&lt;&gt;"",$M80=""),AND($K80="",$M80&lt;&gt;""),AND($K80&gt;0,$L80=""),AND($K80="",$L80&lt;&gt;"")),"Check parts entries",IF($I80="Needs Review","Review entered status","")))))</f>
        <v/>
      </c>
    </row>
    <row r="81">
      <c r="A81" s="32" t="n"/>
      <c r="B81" s="17" t="n"/>
      <c r="C81" s="17" t="n"/>
      <c r="D81" s="17" t="n"/>
      <c r="E81" s="18" t="n"/>
      <c r="F81" s="18" t="n"/>
      <c r="G81" s="17" t="n"/>
      <c r="H81" s="18" t="n"/>
      <c r="I81" s="18" t="n"/>
      <c r="J81" s="19" t="n"/>
      <c r="K81" s="20" t="n"/>
      <c r="L81" s="18" t="n"/>
      <c r="M81" s="21" t="n"/>
      <c r="N81" s="12">
        <f>IF(OR($C81="",$F81=""),"",IFERROR(VLOOKUP($F81,'Assumptions'!$A$5:$F$8,2,FALSE),""))</f>
        <v/>
      </c>
      <c r="O81" s="22">
        <f>IF(OR($C81="",$F81="",$J81=""),"",IFERROR(MAX($J81,VLOOKUP($F81,'Assumptions'!$A$5:$F$8,3,FALSE)),""))</f>
        <v/>
      </c>
      <c r="P81" s="12">
        <f>IF(OR($C81="",$F81=""),"",IFERROR(VLOOKUP($F81,'Assumptions'!$A$5:$F$8,4,FALSE)*VLOOKUP($F81,'Assumptions'!$A$5:$F$8,5,FALSE),""))</f>
        <v/>
      </c>
      <c r="Q81" s="12">
        <f>IF(OR($C81="",$O81="",$P81=""),"",IFERROR($O81*$P81,""))</f>
        <v/>
      </c>
      <c r="R81" s="12">
        <f>IF($C81="","",IF(AND($K81="",$M81=""),0,IF(OR($K81="",$M81=""),"",IFERROR($K81*$M81*(1+'Assumptions'!$B$13),""))))</f>
        <v/>
      </c>
      <c r="S81" s="12">
        <f>IF(OR($C81="",$N81="",$Q81=""),"",IFERROR(($N81+$Q81)*VLOOKUP($F81,'Assumptions'!$A$5:$F$8,6,FALSE),""))</f>
        <v/>
      </c>
      <c r="T81" s="12">
        <f>IF($C81="","",IF(OR($N81="",$Q81="",$R81="",$S81=""),"",SUM($N81,$Q81,$R81,$S81)))</f>
        <v/>
      </c>
      <c r="U81" s="12">
        <f>IF($C81="","",IF(OR($F81="",$J81="",AND($K81&lt;&gt;"",$M81=""),AND($K81="",$M81&lt;&gt;"")),"",IFERROR($J81*'Assumptions'!$B$14*VLOOKUP($F81,'Assumptions'!$A$5:$F$8,5,FALSE)+IF(AND($K81="",$M81=""),0,$K81*$M81),"")))</f>
        <v/>
      </c>
      <c r="V81" s="23">
        <f>IF(OR($C81="",$T81="",$U81=""),"",IFERROR(($T81-$U81)/$T81,""))</f>
        <v/>
      </c>
      <c r="W81" s="10">
        <f>IF($C81="","",IF(OR($A81="",$B81="",$D81="",$E81="",$F81="",$G81="",$H81="",$I81="",$J81=""),"Complete required inputs",IF($J81&gt;'Assumptions'!$B$15,"Check labor hours",IF(OR(AND($K81&lt;&gt;"",$M81=""),AND($K81="",$M81&lt;&gt;""),AND($K81&gt;0,$L81=""),AND($K81="",$L81&lt;&gt;"")),"Check parts entries",IF($I81="Needs Review","Review entered status","")))))</f>
        <v/>
      </c>
    </row>
    <row r="82">
      <c r="A82" s="32" t="n"/>
      <c r="B82" s="17" t="n"/>
      <c r="C82" s="17" t="n"/>
      <c r="D82" s="17" t="n"/>
      <c r="E82" s="18" t="n"/>
      <c r="F82" s="18" t="n"/>
      <c r="G82" s="17" t="n"/>
      <c r="H82" s="18" t="n"/>
      <c r="I82" s="18" t="n"/>
      <c r="J82" s="19" t="n"/>
      <c r="K82" s="20" t="n"/>
      <c r="L82" s="18" t="n"/>
      <c r="M82" s="21" t="n"/>
      <c r="N82" s="15">
        <f>IF(OR($C82="",$F82=""),"",IFERROR(VLOOKUP($F82,'Assumptions'!$A$5:$F$8,2,FALSE),""))</f>
        <v/>
      </c>
      <c r="O82" s="24">
        <f>IF(OR($C82="",$F82="",$J82=""),"",IFERROR(MAX($J82,VLOOKUP($F82,'Assumptions'!$A$5:$F$8,3,FALSE)),""))</f>
        <v/>
      </c>
      <c r="P82" s="15">
        <f>IF(OR($C82="",$F82=""),"",IFERROR(VLOOKUP($F82,'Assumptions'!$A$5:$F$8,4,FALSE)*VLOOKUP($F82,'Assumptions'!$A$5:$F$8,5,FALSE),""))</f>
        <v/>
      </c>
      <c r="Q82" s="15">
        <f>IF(OR($C82="",$O82="",$P82=""),"",IFERROR($O82*$P82,""))</f>
        <v/>
      </c>
      <c r="R82" s="15">
        <f>IF($C82="","",IF(AND($K82="",$M82=""),0,IF(OR($K82="",$M82=""),"",IFERROR($K82*$M82*(1+'Assumptions'!$B$13),""))))</f>
        <v/>
      </c>
      <c r="S82" s="15">
        <f>IF(OR($C82="",$N82="",$Q82=""),"",IFERROR(($N82+$Q82)*VLOOKUP($F82,'Assumptions'!$A$5:$F$8,6,FALSE),""))</f>
        <v/>
      </c>
      <c r="T82" s="15">
        <f>IF($C82="","",IF(OR($N82="",$Q82="",$R82="",$S82=""),"",SUM($N82,$Q82,$R82,$S82)))</f>
        <v/>
      </c>
      <c r="U82" s="15">
        <f>IF($C82="","",IF(OR($F82="",$J82="",AND($K82&lt;&gt;"",$M82=""),AND($K82="",$M82&lt;&gt;"")),"",IFERROR($J82*'Assumptions'!$B$14*VLOOKUP($F82,'Assumptions'!$A$5:$F$8,5,FALSE)+IF(AND($K82="",$M82=""),0,$K82*$M82),"")))</f>
        <v/>
      </c>
      <c r="V82" s="25">
        <f>IF(OR($C82="",$T82="",$U82=""),"",IFERROR(($T82-$U82)/$T82,""))</f>
        <v/>
      </c>
      <c r="W82" s="13">
        <f>IF($C82="","",IF(OR($A82="",$B82="",$D82="",$E82="",$F82="",$G82="",$H82="",$I82="",$J82=""),"Complete required inputs",IF($J82&gt;'Assumptions'!$B$15,"Check labor hours",IF(OR(AND($K82&lt;&gt;"",$M82=""),AND($K82="",$M82&lt;&gt;""),AND($K82&gt;0,$L82=""),AND($K82="",$L82&lt;&gt;"")),"Check parts entries",IF($I82="Needs Review","Review entered status","")))))</f>
        <v/>
      </c>
    </row>
    <row r="83">
      <c r="A83" s="32" t="n"/>
      <c r="B83" s="17" t="n"/>
      <c r="C83" s="17" t="n"/>
      <c r="D83" s="17" t="n"/>
      <c r="E83" s="18" t="n"/>
      <c r="F83" s="18" t="n"/>
      <c r="G83" s="17" t="n"/>
      <c r="H83" s="18" t="n"/>
      <c r="I83" s="18" t="n"/>
      <c r="J83" s="19" t="n"/>
      <c r="K83" s="20" t="n"/>
      <c r="L83" s="18" t="n"/>
      <c r="M83" s="21" t="n"/>
      <c r="N83" s="12">
        <f>IF(OR($C83="",$F83=""),"",IFERROR(VLOOKUP($F83,'Assumptions'!$A$5:$F$8,2,FALSE),""))</f>
        <v/>
      </c>
      <c r="O83" s="22">
        <f>IF(OR($C83="",$F83="",$J83=""),"",IFERROR(MAX($J83,VLOOKUP($F83,'Assumptions'!$A$5:$F$8,3,FALSE)),""))</f>
        <v/>
      </c>
      <c r="P83" s="12">
        <f>IF(OR($C83="",$F83=""),"",IFERROR(VLOOKUP($F83,'Assumptions'!$A$5:$F$8,4,FALSE)*VLOOKUP($F83,'Assumptions'!$A$5:$F$8,5,FALSE),""))</f>
        <v/>
      </c>
      <c r="Q83" s="12">
        <f>IF(OR($C83="",$O83="",$P83=""),"",IFERROR($O83*$P83,""))</f>
        <v/>
      </c>
      <c r="R83" s="12">
        <f>IF($C83="","",IF(AND($K83="",$M83=""),0,IF(OR($K83="",$M83=""),"",IFERROR($K83*$M83*(1+'Assumptions'!$B$13),""))))</f>
        <v/>
      </c>
      <c r="S83" s="12">
        <f>IF(OR($C83="",$N83="",$Q83=""),"",IFERROR(($N83+$Q83)*VLOOKUP($F83,'Assumptions'!$A$5:$F$8,6,FALSE),""))</f>
        <v/>
      </c>
      <c r="T83" s="12">
        <f>IF($C83="","",IF(OR($N83="",$Q83="",$R83="",$S83=""),"",SUM($N83,$Q83,$R83,$S83)))</f>
        <v/>
      </c>
      <c r="U83" s="12">
        <f>IF($C83="","",IF(OR($F83="",$J83="",AND($K83&lt;&gt;"",$M83=""),AND($K83="",$M83&lt;&gt;"")),"",IFERROR($J83*'Assumptions'!$B$14*VLOOKUP($F83,'Assumptions'!$A$5:$F$8,5,FALSE)+IF(AND($K83="",$M83=""),0,$K83*$M83),"")))</f>
        <v/>
      </c>
      <c r="V83" s="23">
        <f>IF(OR($C83="",$T83="",$U83=""),"",IFERROR(($T83-$U83)/$T83,""))</f>
        <v/>
      </c>
      <c r="W83" s="10">
        <f>IF($C83="","",IF(OR($A83="",$B83="",$D83="",$E83="",$F83="",$G83="",$H83="",$I83="",$J83=""),"Complete required inputs",IF($J83&gt;'Assumptions'!$B$15,"Check labor hours",IF(OR(AND($K83&lt;&gt;"",$M83=""),AND($K83="",$M83&lt;&gt;""),AND($K83&gt;0,$L83=""),AND($K83="",$L83&lt;&gt;"")),"Check parts entries",IF($I83="Needs Review","Review entered status","")))))</f>
        <v/>
      </c>
    </row>
    <row r="84">
      <c r="A84" s="32" t="n"/>
      <c r="B84" s="17" t="n"/>
      <c r="C84" s="17" t="n"/>
      <c r="D84" s="17" t="n"/>
      <c r="E84" s="18" t="n"/>
      <c r="F84" s="18" t="n"/>
      <c r="G84" s="17" t="n"/>
      <c r="H84" s="18" t="n"/>
      <c r="I84" s="18" t="n"/>
      <c r="J84" s="19" t="n"/>
      <c r="K84" s="20" t="n"/>
      <c r="L84" s="18" t="n"/>
      <c r="M84" s="21" t="n"/>
      <c r="N84" s="15">
        <f>IF(OR($C84="",$F84=""),"",IFERROR(VLOOKUP($F84,'Assumptions'!$A$5:$F$8,2,FALSE),""))</f>
        <v/>
      </c>
      <c r="O84" s="24">
        <f>IF(OR($C84="",$F84="",$J84=""),"",IFERROR(MAX($J84,VLOOKUP($F84,'Assumptions'!$A$5:$F$8,3,FALSE)),""))</f>
        <v/>
      </c>
      <c r="P84" s="15">
        <f>IF(OR($C84="",$F84=""),"",IFERROR(VLOOKUP($F84,'Assumptions'!$A$5:$F$8,4,FALSE)*VLOOKUP($F84,'Assumptions'!$A$5:$F$8,5,FALSE),""))</f>
        <v/>
      </c>
      <c r="Q84" s="15">
        <f>IF(OR($C84="",$O84="",$P84=""),"",IFERROR($O84*$P84,""))</f>
        <v/>
      </c>
      <c r="R84" s="15">
        <f>IF($C84="","",IF(AND($K84="",$M84=""),0,IF(OR($K84="",$M84=""),"",IFERROR($K84*$M84*(1+'Assumptions'!$B$13),""))))</f>
        <v/>
      </c>
      <c r="S84" s="15">
        <f>IF(OR($C84="",$N84="",$Q84=""),"",IFERROR(($N84+$Q84)*VLOOKUP($F84,'Assumptions'!$A$5:$F$8,6,FALSE),""))</f>
        <v/>
      </c>
      <c r="T84" s="15">
        <f>IF($C84="","",IF(OR($N84="",$Q84="",$R84="",$S84=""),"",SUM($N84,$Q84,$R84,$S84)))</f>
        <v/>
      </c>
      <c r="U84" s="15">
        <f>IF($C84="","",IF(OR($F84="",$J84="",AND($K84&lt;&gt;"",$M84=""),AND($K84="",$M84&lt;&gt;"")),"",IFERROR($J84*'Assumptions'!$B$14*VLOOKUP($F84,'Assumptions'!$A$5:$F$8,5,FALSE)+IF(AND($K84="",$M84=""),0,$K84*$M84),"")))</f>
        <v/>
      </c>
      <c r="V84" s="25">
        <f>IF(OR($C84="",$T84="",$U84=""),"",IFERROR(($T84-$U84)/$T84,""))</f>
        <v/>
      </c>
      <c r="W84" s="13">
        <f>IF($C84="","",IF(OR($A84="",$B84="",$D84="",$E84="",$F84="",$G84="",$H84="",$I84="",$J84=""),"Complete required inputs",IF($J84&gt;'Assumptions'!$B$15,"Check labor hours",IF(OR(AND($K84&lt;&gt;"",$M84=""),AND($K84="",$M84&lt;&gt;""),AND($K84&gt;0,$L84=""),AND($K84="",$L84&lt;&gt;"")),"Check parts entries",IF($I84="Needs Review","Review entered status","")))))</f>
        <v/>
      </c>
    </row>
    <row r="85">
      <c r="A85" s="32" t="n"/>
      <c r="B85" s="17" t="n"/>
      <c r="C85" s="17" t="n"/>
      <c r="D85" s="17" t="n"/>
      <c r="E85" s="18" t="n"/>
      <c r="F85" s="18" t="n"/>
      <c r="G85" s="17" t="n"/>
      <c r="H85" s="18" t="n"/>
      <c r="I85" s="18" t="n"/>
      <c r="J85" s="19" t="n"/>
      <c r="K85" s="20" t="n"/>
      <c r="L85" s="18" t="n"/>
      <c r="M85" s="21" t="n"/>
      <c r="N85" s="12">
        <f>IF(OR($C85="",$F85=""),"",IFERROR(VLOOKUP($F85,'Assumptions'!$A$5:$F$8,2,FALSE),""))</f>
        <v/>
      </c>
      <c r="O85" s="22">
        <f>IF(OR($C85="",$F85="",$J85=""),"",IFERROR(MAX($J85,VLOOKUP($F85,'Assumptions'!$A$5:$F$8,3,FALSE)),""))</f>
        <v/>
      </c>
      <c r="P85" s="12">
        <f>IF(OR($C85="",$F85=""),"",IFERROR(VLOOKUP($F85,'Assumptions'!$A$5:$F$8,4,FALSE)*VLOOKUP($F85,'Assumptions'!$A$5:$F$8,5,FALSE),""))</f>
        <v/>
      </c>
      <c r="Q85" s="12">
        <f>IF(OR($C85="",$O85="",$P85=""),"",IFERROR($O85*$P85,""))</f>
        <v/>
      </c>
      <c r="R85" s="12">
        <f>IF($C85="","",IF(AND($K85="",$M85=""),0,IF(OR($K85="",$M85=""),"",IFERROR($K85*$M85*(1+'Assumptions'!$B$13),""))))</f>
        <v/>
      </c>
      <c r="S85" s="12">
        <f>IF(OR($C85="",$N85="",$Q85=""),"",IFERROR(($N85+$Q85)*VLOOKUP($F85,'Assumptions'!$A$5:$F$8,6,FALSE),""))</f>
        <v/>
      </c>
      <c r="T85" s="12">
        <f>IF($C85="","",IF(OR($N85="",$Q85="",$R85="",$S85=""),"",SUM($N85,$Q85,$R85,$S85)))</f>
        <v/>
      </c>
      <c r="U85" s="12">
        <f>IF($C85="","",IF(OR($F85="",$J85="",AND($K85&lt;&gt;"",$M85=""),AND($K85="",$M85&lt;&gt;"")),"",IFERROR($J85*'Assumptions'!$B$14*VLOOKUP($F85,'Assumptions'!$A$5:$F$8,5,FALSE)+IF(AND($K85="",$M85=""),0,$K85*$M85),"")))</f>
        <v/>
      </c>
      <c r="V85" s="23">
        <f>IF(OR($C85="",$T85="",$U85=""),"",IFERROR(($T85-$U85)/$T85,""))</f>
        <v/>
      </c>
      <c r="W85" s="10">
        <f>IF($C85="","",IF(OR($A85="",$B85="",$D85="",$E85="",$F85="",$G85="",$H85="",$I85="",$J85=""),"Complete required inputs",IF($J85&gt;'Assumptions'!$B$15,"Check labor hours",IF(OR(AND($K85&lt;&gt;"",$M85=""),AND($K85="",$M85&lt;&gt;""),AND($K85&gt;0,$L85=""),AND($K85="",$L85&lt;&gt;"")),"Check parts entries",IF($I85="Needs Review","Review entered status","")))))</f>
        <v/>
      </c>
    </row>
    <row r="86">
      <c r="A86" s="32" t="n"/>
      <c r="B86" s="17" t="n"/>
      <c r="C86" s="17" t="n"/>
      <c r="D86" s="17" t="n"/>
      <c r="E86" s="18" t="n"/>
      <c r="F86" s="18" t="n"/>
      <c r="G86" s="17" t="n"/>
      <c r="H86" s="18" t="n"/>
      <c r="I86" s="18" t="n"/>
      <c r="J86" s="19" t="n"/>
      <c r="K86" s="20" t="n"/>
      <c r="L86" s="18" t="n"/>
      <c r="M86" s="21" t="n"/>
      <c r="N86" s="15">
        <f>IF(OR($C86="",$F86=""),"",IFERROR(VLOOKUP($F86,'Assumptions'!$A$5:$F$8,2,FALSE),""))</f>
        <v/>
      </c>
      <c r="O86" s="24">
        <f>IF(OR($C86="",$F86="",$J86=""),"",IFERROR(MAX($J86,VLOOKUP($F86,'Assumptions'!$A$5:$F$8,3,FALSE)),""))</f>
        <v/>
      </c>
      <c r="P86" s="15">
        <f>IF(OR($C86="",$F86=""),"",IFERROR(VLOOKUP($F86,'Assumptions'!$A$5:$F$8,4,FALSE)*VLOOKUP($F86,'Assumptions'!$A$5:$F$8,5,FALSE),""))</f>
        <v/>
      </c>
      <c r="Q86" s="15">
        <f>IF(OR($C86="",$O86="",$P86=""),"",IFERROR($O86*$P86,""))</f>
        <v/>
      </c>
      <c r="R86" s="15">
        <f>IF($C86="","",IF(AND($K86="",$M86=""),0,IF(OR($K86="",$M86=""),"",IFERROR($K86*$M86*(1+'Assumptions'!$B$13),""))))</f>
        <v/>
      </c>
      <c r="S86" s="15">
        <f>IF(OR($C86="",$N86="",$Q86=""),"",IFERROR(($N86+$Q86)*VLOOKUP($F86,'Assumptions'!$A$5:$F$8,6,FALSE),""))</f>
        <v/>
      </c>
      <c r="T86" s="15">
        <f>IF($C86="","",IF(OR($N86="",$Q86="",$R86="",$S86=""),"",SUM($N86,$Q86,$R86,$S86)))</f>
        <v/>
      </c>
      <c r="U86" s="15">
        <f>IF($C86="","",IF(OR($F86="",$J86="",AND($K86&lt;&gt;"",$M86=""),AND($K86="",$M86&lt;&gt;"")),"",IFERROR($J86*'Assumptions'!$B$14*VLOOKUP($F86,'Assumptions'!$A$5:$F$8,5,FALSE)+IF(AND($K86="",$M86=""),0,$K86*$M86),"")))</f>
        <v/>
      </c>
      <c r="V86" s="25">
        <f>IF(OR($C86="",$T86="",$U86=""),"",IFERROR(($T86-$U86)/$T86,""))</f>
        <v/>
      </c>
      <c r="W86" s="13">
        <f>IF($C86="","",IF(OR($A86="",$B86="",$D86="",$E86="",$F86="",$G86="",$H86="",$I86="",$J86=""),"Complete required inputs",IF($J86&gt;'Assumptions'!$B$15,"Check labor hours",IF(OR(AND($K86&lt;&gt;"",$M86=""),AND($K86="",$M86&lt;&gt;""),AND($K86&gt;0,$L86=""),AND($K86="",$L86&lt;&gt;"")),"Check parts entries",IF($I86="Needs Review","Review entered status","")))))</f>
        <v/>
      </c>
    </row>
    <row r="87">
      <c r="A87" s="32" t="n"/>
      <c r="B87" s="17" t="n"/>
      <c r="C87" s="17" t="n"/>
      <c r="D87" s="17" t="n"/>
      <c r="E87" s="18" t="n"/>
      <c r="F87" s="18" t="n"/>
      <c r="G87" s="17" t="n"/>
      <c r="H87" s="18" t="n"/>
      <c r="I87" s="18" t="n"/>
      <c r="J87" s="19" t="n"/>
      <c r="K87" s="20" t="n"/>
      <c r="L87" s="18" t="n"/>
      <c r="M87" s="21" t="n"/>
      <c r="N87" s="12">
        <f>IF(OR($C87="",$F87=""),"",IFERROR(VLOOKUP($F87,'Assumptions'!$A$5:$F$8,2,FALSE),""))</f>
        <v/>
      </c>
      <c r="O87" s="22">
        <f>IF(OR($C87="",$F87="",$J87=""),"",IFERROR(MAX($J87,VLOOKUP($F87,'Assumptions'!$A$5:$F$8,3,FALSE)),""))</f>
        <v/>
      </c>
      <c r="P87" s="12">
        <f>IF(OR($C87="",$F87=""),"",IFERROR(VLOOKUP($F87,'Assumptions'!$A$5:$F$8,4,FALSE)*VLOOKUP($F87,'Assumptions'!$A$5:$F$8,5,FALSE),""))</f>
        <v/>
      </c>
      <c r="Q87" s="12">
        <f>IF(OR($C87="",$O87="",$P87=""),"",IFERROR($O87*$P87,""))</f>
        <v/>
      </c>
      <c r="R87" s="12">
        <f>IF($C87="","",IF(AND($K87="",$M87=""),0,IF(OR($K87="",$M87=""),"",IFERROR($K87*$M87*(1+'Assumptions'!$B$13),""))))</f>
        <v/>
      </c>
      <c r="S87" s="12">
        <f>IF(OR($C87="",$N87="",$Q87=""),"",IFERROR(($N87+$Q87)*VLOOKUP($F87,'Assumptions'!$A$5:$F$8,6,FALSE),""))</f>
        <v/>
      </c>
      <c r="T87" s="12">
        <f>IF($C87="","",IF(OR($N87="",$Q87="",$R87="",$S87=""),"",SUM($N87,$Q87,$R87,$S87)))</f>
        <v/>
      </c>
      <c r="U87" s="12">
        <f>IF($C87="","",IF(OR($F87="",$J87="",AND($K87&lt;&gt;"",$M87=""),AND($K87="",$M87&lt;&gt;"")),"",IFERROR($J87*'Assumptions'!$B$14*VLOOKUP($F87,'Assumptions'!$A$5:$F$8,5,FALSE)+IF(AND($K87="",$M87=""),0,$K87*$M87),"")))</f>
        <v/>
      </c>
      <c r="V87" s="23">
        <f>IF(OR($C87="",$T87="",$U87=""),"",IFERROR(($T87-$U87)/$T87,""))</f>
        <v/>
      </c>
      <c r="W87" s="10">
        <f>IF($C87="","",IF(OR($A87="",$B87="",$D87="",$E87="",$F87="",$G87="",$H87="",$I87="",$J87=""),"Complete required inputs",IF($J87&gt;'Assumptions'!$B$15,"Check labor hours",IF(OR(AND($K87&lt;&gt;"",$M87=""),AND($K87="",$M87&lt;&gt;""),AND($K87&gt;0,$L87=""),AND($K87="",$L87&lt;&gt;"")),"Check parts entries",IF($I87="Needs Review","Review entered status","")))))</f>
        <v/>
      </c>
    </row>
    <row r="88">
      <c r="A88" s="32" t="n"/>
      <c r="B88" s="17" t="n"/>
      <c r="C88" s="17" t="n"/>
      <c r="D88" s="17" t="n"/>
      <c r="E88" s="18" t="n"/>
      <c r="F88" s="18" t="n"/>
      <c r="G88" s="17" t="n"/>
      <c r="H88" s="18" t="n"/>
      <c r="I88" s="18" t="n"/>
      <c r="J88" s="19" t="n"/>
      <c r="K88" s="20" t="n"/>
      <c r="L88" s="18" t="n"/>
      <c r="M88" s="21" t="n"/>
      <c r="N88" s="15">
        <f>IF(OR($C88="",$F88=""),"",IFERROR(VLOOKUP($F88,'Assumptions'!$A$5:$F$8,2,FALSE),""))</f>
        <v/>
      </c>
      <c r="O88" s="24">
        <f>IF(OR($C88="",$F88="",$J88=""),"",IFERROR(MAX($J88,VLOOKUP($F88,'Assumptions'!$A$5:$F$8,3,FALSE)),""))</f>
        <v/>
      </c>
      <c r="P88" s="15">
        <f>IF(OR($C88="",$F88=""),"",IFERROR(VLOOKUP($F88,'Assumptions'!$A$5:$F$8,4,FALSE)*VLOOKUP($F88,'Assumptions'!$A$5:$F$8,5,FALSE),""))</f>
        <v/>
      </c>
      <c r="Q88" s="15">
        <f>IF(OR($C88="",$O88="",$P88=""),"",IFERROR($O88*$P88,""))</f>
        <v/>
      </c>
      <c r="R88" s="15">
        <f>IF($C88="","",IF(AND($K88="",$M88=""),0,IF(OR($K88="",$M88=""),"",IFERROR($K88*$M88*(1+'Assumptions'!$B$13),""))))</f>
        <v/>
      </c>
      <c r="S88" s="15">
        <f>IF(OR($C88="",$N88="",$Q88=""),"",IFERROR(($N88+$Q88)*VLOOKUP($F88,'Assumptions'!$A$5:$F$8,6,FALSE),""))</f>
        <v/>
      </c>
      <c r="T88" s="15">
        <f>IF($C88="","",IF(OR($N88="",$Q88="",$R88="",$S88=""),"",SUM($N88,$Q88,$R88,$S88)))</f>
        <v/>
      </c>
      <c r="U88" s="15">
        <f>IF($C88="","",IF(OR($F88="",$J88="",AND($K88&lt;&gt;"",$M88=""),AND($K88="",$M88&lt;&gt;"")),"",IFERROR($J88*'Assumptions'!$B$14*VLOOKUP($F88,'Assumptions'!$A$5:$F$8,5,FALSE)+IF(AND($K88="",$M88=""),0,$K88*$M88),"")))</f>
        <v/>
      </c>
      <c r="V88" s="25">
        <f>IF(OR($C88="",$T88="",$U88=""),"",IFERROR(($T88-$U88)/$T88,""))</f>
        <v/>
      </c>
      <c r="W88" s="13">
        <f>IF($C88="","",IF(OR($A88="",$B88="",$D88="",$E88="",$F88="",$G88="",$H88="",$I88="",$J88=""),"Complete required inputs",IF($J88&gt;'Assumptions'!$B$15,"Check labor hours",IF(OR(AND($K88&lt;&gt;"",$M88=""),AND($K88="",$M88&lt;&gt;""),AND($K88&gt;0,$L88=""),AND($K88="",$L88&lt;&gt;"")),"Check parts entries",IF($I88="Needs Review","Review entered status","")))))</f>
        <v/>
      </c>
    </row>
    <row r="89">
      <c r="A89" s="32" t="n"/>
      <c r="B89" s="17" t="n"/>
      <c r="C89" s="17" t="n"/>
      <c r="D89" s="17" t="n"/>
      <c r="E89" s="18" t="n"/>
      <c r="F89" s="18" t="n"/>
      <c r="G89" s="17" t="n"/>
      <c r="H89" s="18" t="n"/>
      <c r="I89" s="18" t="n"/>
      <c r="J89" s="19" t="n"/>
      <c r="K89" s="20" t="n"/>
      <c r="L89" s="18" t="n"/>
      <c r="M89" s="21" t="n"/>
      <c r="N89" s="12">
        <f>IF(OR($C89="",$F89=""),"",IFERROR(VLOOKUP($F89,'Assumptions'!$A$5:$F$8,2,FALSE),""))</f>
        <v/>
      </c>
      <c r="O89" s="22">
        <f>IF(OR($C89="",$F89="",$J89=""),"",IFERROR(MAX($J89,VLOOKUP($F89,'Assumptions'!$A$5:$F$8,3,FALSE)),""))</f>
        <v/>
      </c>
      <c r="P89" s="12">
        <f>IF(OR($C89="",$F89=""),"",IFERROR(VLOOKUP($F89,'Assumptions'!$A$5:$F$8,4,FALSE)*VLOOKUP($F89,'Assumptions'!$A$5:$F$8,5,FALSE),""))</f>
        <v/>
      </c>
      <c r="Q89" s="12">
        <f>IF(OR($C89="",$O89="",$P89=""),"",IFERROR($O89*$P89,""))</f>
        <v/>
      </c>
      <c r="R89" s="12">
        <f>IF($C89="","",IF(AND($K89="",$M89=""),0,IF(OR($K89="",$M89=""),"",IFERROR($K89*$M89*(1+'Assumptions'!$B$13),""))))</f>
        <v/>
      </c>
      <c r="S89" s="12">
        <f>IF(OR($C89="",$N89="",$Q89=""),"",IFERROR(($N89+$Q89)*VLOOKUP($F89,'Assumptions'!$A$5:$F$8,6,FALSE),""))</f>
        <v/>
      </c>
      <c r="T89" s="12">
        <f>IF($C89="","",IF(OR($N89="",$Q89="",$R89="",$S89=""),"",SUM($N89,$Q89,$R89,$S89)))</f>
        <v/>
      </c>
      <c r="U89" s="12">
        <f>IF($C89="","",IF(OR($F89="",$J89="",AND($K89&lt;&gt;"",$M89=""),AND($K89="",$M89&lt;&gt;"")),"",IFERROR($J89*'Assumptions'!$B$14*VLOOKUP($F89,'Assumptions'!$A$5:$F$8,5,FALSE)+IF(AND($K89="",$M89=""),0,$K89*$M89),"")))</f>
        <v/>
      </c>
      <c r="V89" s="23">
        <f>IF(OR($C89="",$T89="",$U89=""),"",IFERROR(($T89-$U89)/$T89,""))</f>
        <v/>
      </c>
      <c r="W89" s="10">
        <f>IF($C89="","",IF(OR($A89="",$B89="",$D89="",$E89="",$F89="",$G89="",$H89="",$I89="",$J89=""),"Complete required inputs",IF($J89&gt;'Assumptions'!$B$15,"Check labor hours",IF(OR(AND($K89&lt;&gt;"",$M89=""),AND($K89="",$M89&lt;&gt;""),AND($K89&gt;0,$L89=""),AND($K89="",$L89&lt;&gt;"")),"Check parts entries",IF($I89="Needs Review","Review entered status","")))))</f>
        <v/>
      </c>
    </row>
    <row r="90">
      <c r="A90" s="32" t="n"/>
      <c r="B90" s="17" t="n"/>
      <c r="C90" s="17" t="n"/>
      <c r="D90" s="17" t="n"/>
      <c r="E90" s="18" t="n"/>
      <c r="F90" s="18" t="n"/>
      <c r="G90" s="17" t="n"/>
      <c r="H90" s="18" t="n"/>
      <c r="I90" s="18" t="n"/>
      <c r="J90" s="19" t="n"/>
      <c r="K90" s="20" t="n"/>
      <c r="L90" s="18" t="n"/>
      <c r="M90" s="21" t="n"/>
      <c r="N90" s="15">
        <f>IF(OR($C90="",$F90=""),"",IFERROR(VLOOKUP($F90,'Assumptions'!$A$5:$F$8,2,FALSE),""))</f>
        <v/>
      </c>
      <c r="O90" s="24">
        <f>IF(OR($C90="",$F90="",$J90=""),"",IFERROR(MAX($J90,VLOOKUP($F90,'Assumptions'!$A$5:$F$8,3,FALSE)),""))</f>
        <v/>
      </c>
      <c r="P90" s="15">
        <f>IF(OR($C90="",$F90=""),"",IFERROR(VLOOKUP($F90,'Assumptions'!$A$5:$F$8,4,FALSE)*VLOOKUP($F90,'Assumptions'!$A$5:$F$8,5,FALSE),""))</f>
        <v/>
      </c>
      <c r="Q90" s="15">
        <f>IF(OR($C90="",$O90="",$P90=""),"",IFERROR($O90*$P90,""))</f>
        <v/>
      </c>
      <c r="R90" s="15">
        <f>IF($C90="","",IF(AND($K90="",$M90=""),0,IF(OR($K90="",$M90=""),"",IFERROR($K90*$M90*(1+'Assumptions'!$B$13),""))))</f>
        <v/>
      </c>
      <c r="S90" s="15">
        <f>IF(OR($C90="",$N90="",$Q90=""),"",IFERROR(($N90+$Q90)*VLOOKUP($F90,'Assumptions'!$A$5:$F$8,6,FALSE),""))</f>
        <v/>
      </c>
      <c r="T90" s="15">
        <f>IF($C90="","",IF(OR($N90="",$Q90="",$R90="",$S90=""),"",SUM($N90,$Q90,$R90,$S90)))</f>
        <v/>
      </c>
      <c r="U90" s="15">
        <f>IF($C90="","",IF(OR($F90="",$J90="",AND($K90&lt;&gt;"",$M90=""),AND($K90="",$M90&lt;&gt;"")),"",IFERROR($J90*'Assumptions'!$B$14*VLOOKUP($F90,'Assumptions'!$A$5:$F$8,5,FALSE)+IF(AND($K90="",$M90=""),0,$K90*$M90),"")))</f>
        <v/>
      </c>
      <c r="V90" s="25">
        <f>IF(OR($C90="",$T90="",$U90=""),"",IFERROR(($T90-$U90)/$T90,""))</f>
        <v/>
      </c>
      <c r="W90" s="13">
        <f>IF($C90="","",IF(OR($A90="",$B90="",$D90="",$E90="",$F90="",$G90="",$H90="",$I90="",$J90=""),"Complete required inputs",IF($J90&gt;'Assumptions'!$B$15,"Check labor hours",IF(OR(AND($K90&lt;&gt;"",$M90=""),AND($K90="",$M90&lt;&gt;""),AND($K90&gt;0,$L90=""),AND($K90="",$L90&lt;&gt;"")),"Check parts entries",IF($I90="Needs Review","Review entered status","")))))</f>
        <v/>
      </c>
    </row>
    <row r="91">
      <c r="A91" s="32" t="n"/>
      <c r="B91" s="17" t="n"/>
      <c r="C91" s="17" t="n"/>
      <c r="D91" s="17" t="n"/>
      <c r="E91" s="18" t="n"/>
      <c r="F91" s="18" t="n"/>
      <c r="G91" s="17" t="n"/>
      <c r="H91" s="18" t="n"/>
      <c r="I91" s="18" t="n"/>
      <c r="J91" s="19" t="n"/>
      <c r="K91" s="20" t="n"/>
      <c r="L91" s="18" t="n"/>
      <c r="M91" s="21" t="n"/>
      <c r="N91" s="12">
        <f>IF(OR($C91="",$F91=""),"",IFERROR(VLOOKUP($F91,'Assumptions'!$A$5:$F$8,2,FALSE),""))</f>
        <v/>
      </c>
      <c r="O91" s="22">
        <f>IF(OR($C91="",$F91="",$J91=""),"",IFERROR(MAX($J91,VLOOKUP($F91,'Assumptions'!$A$5:$F$8,3,FALSE)),""))</f>
        <v/>
      </c>
      <c r="P91" s="12">
        <f>IF(OR($C91="",$F91=""),"",IFERROR(VLOOKUP($F91,'Assumptions'!$A$5:$F$8,4,FALSE)*VLOOKUP($F91,'Assumptions'!$A$5:$F$8,5,FALSE),""))</f>
        <v/>
      </c>
      <c r="Q91" s="12">
        <f>IF(OR($C91="",$O91="",$P91=""),"",IFERROR($O91*$P91,""))</f>
        <v/>
      </c>
      <c r="R91" s="12">
        <f>IF($C91="","",IF(AND($K91="",$M91=""),0,IF(OR($K91="",$M91=""),"",IFERROR($K91*$M91*(1+'Assumptions'!$B$13),""))))</f>
        <v/>
      </c>
      <c r="S91" s="12">
        <f>IF(OR($C91="",$N91="",$Q91=""),"",IFERROR(($N91+$Q91)*VLOOKUP($F91,'Assumptions'!$A$5:$F$8,6,FALSE),""))</f>
        <v/>
      </c>
      <c r="T91" s="12">
        <f>IF($C91="","",IF(OR($N91="",$Q91="",$R91="",$S91=""),"",SUM($N91,$Q91,$R91,$S91)))</f>
        <v/>
      </c>
      <c r="U91" s="12">
        <f>IF($C91="","",IF(OR($F91="",$J91="",AND($K91&lt;&gt;"",$M91=""),AND($K91="",$M91&lt;&gt;"")),"",IFERROR($J91*'Assumptions'!$B$14*VLOOKUP($F91,'Assumptions'!$A$5:$F$8,5,FALSE)+IF(AND($K91="",$M91=""),0,$K91*$M91),"")))</f>
        <v/>
      </c>
      <c r="V91" s="23">
        <f>IF(OR($C91="",$T91="",$U91=""),"",IFERROR(($T91-$U91)/$T91,""))</f>
        <v/>
      </c>
      <c r="W91" s="10">
        <f>IF($C91="","",IF(OR($A91="",$B91="",$D91="",$E91="",$F91="",$G91="",$H91="",$I91="",$J91=""),"Complete required inputs",IF($J91&gt;'Assumptions'!$B$15,"Check labor hours",IF(OR(AND($K91&lt;&gt;"",$M91=""),AND($K91="",$M91&lt;&gt;""),AND($K91&gt;0,$L91=""),AND($K91="",$L91&lt;&gt;"")),"Check parts entries",IF($I91="Needs Review","Review entered status","")))))</f>
        <v/>
      </c>
    </row>
    <row r="92">
      <c r="A92" s="32" t="n"/>
      <c r="B92" s="17" t="n"/>
      <c r="C92" s="17" t="n"/>
      <c r="D92" s="17" t="n"/>
      <c r="E92" s="18" t="n"/>
      <c r="F92" s="18" t="n"/>
      <c r="G92" s="17" t="n"/>
      <c r="H92" s="18" t="n"/>
      <c r="I92" s="18" t="n"/>
      <c r="J92" s="19" t="n"/>
      <c r="K92" s="20" t="n"/>
      <c r="L92" s="18" t="n"/>
      <c r="M92" s="21" t="n"/>
      <c r="N92" s="15">
        <f>IF(OR($C92="",$F92=""),"",IFERROR(VLOOKUP($F92,'Assumptions'!$A$5:$F$8,2,FALSE),""))</f>
        <v/>
      </c>
      <c r="O92" s="24">
        <f>IF(OR($C92="",$F92="",$J92=""),"",IFERROR(MAX($J92,VLOOKUP($F92,'Assumptions'!$A$5:$F$8,3,FALSE)),""))</f>
        <v/>
      </c>
      <c r="P92" s="15">
        <f>IF(OR($C92="",$F92=""),"",IFERROR(VLOOKUP($F92,'Assumptions'!$A$5:$F$8,4,FALSE)*VLOOKUP($F92,'Assumptions'!$A$5:$F$8,5,FALSE),""))</f>
        <v/>
      </c>
      <c r="Q92" s="15">
        <f>IF(OR($C92="",$O92="",$P92=""),"",IFERROR($O92*$P92,""))</f>
        <v/>
      </c>
      <c r="R92" s="15">
        <f>IF($C92="","",IF(AND($K92="",$M92=""),0,IF(OR($K92="",$M92=""),"",IFERROR($K92*$M92*(1+'Assumptions'!$B$13),""))))</f>
        <v/>
      </c>
      <c r="S92" s="15">
        <f>IF(OR($C92="",$N92="",$Q92=""),"",IFERROR(($N92+$Q92)*VLOOKUP($F92,'Assumptions'!$A$5:$F$8,6,FALSE),""))</f>
        <v/>
      </c>
      <c r="T92" s="15">
        <f>IF($C92="","",IF(OR($N92="",$Q92="",$R92="",$S92=""),"",SUM($N92,$Q92,$R92,$S92)))</f>
        <v/>
      </c>
      <c r="U92" s="15">
        <f>IF($C92="","",IF(OR($F92="",$J92="",AND($K92&lt;&gt;"",$M92=""),AND($K92="",$M92&lt;&gt;"")),"",IFERROR($J92*'Assumptions'!$B$14*VLOOKUP($F92,'Assumptions'!$A$5:$F$8,5,FALSE)+IF(AND($K92="",$M92=""),0,$K92*$M92),"")))</f>
        <v/>
      </c>
      <c r="V92" s="25">
        <f>IF(OR($C92="",$T92="",$U92=""),"",IFERROR(($T92-$U92)/$T92,""))</f>
        <v/>
      </c>
      <c r="W92" s="13">
        <f>IF($C92="","",IF(OR($A92="",$B92="",$D92="",$E92="",$F92="",$G92="",$H92="",$I92="",$J92=""),"Complete required inputs",IF($J92&gt;'Assumptions'!$B$15,"Check labor hours",IF(OR(AND($K92&lt;&gt;"",$M92=""),AND($K92="",$M92&lt;&gt;""),AND($K92&gt;0,$L92=""),AND($K92="",$L92&lt;&gt;"")),"Check parts entries",IF($I92="Needs Review","Review entered status","")))))</f>
        <v/>
      </c>
    </row>
    <row r="93">
      <c r="A93" s="32" t="n"/>
      <c r="B93" s="17" t="n"/>
      <c r="C93" s="17" t="n"/>
      <c r="D93" s="17" t="n"/>
      <c r="E93" s="18" t="n"/>
      <c r="F93" s="18" t="n"/>
      <c r="G93" s="17" t="n"/>
      <c r="H93" s="18" t="n"/>
      <c r="I93" s="18" t="n"/>
      <c r="J93" s="19" t="n"/>
      <c r="K93" s="20" t="n"/>
      <c r="L93" s="18" t="n"/>
      <c r="M93" s="21" t="n"/>
      <c r="N93" s="12">
        <f>IF(OR($C93="",$F93=""),"",IFERROR(VLOOKUP($F93,'Assumptions'!$A$5:$F$8,2,FALSE),""))</f>
        <v/>
      </c>
      <c r="O93" s="22">
        <f>IF(OR($C93="",$F93="",$J93=""),"",IFERROR(MAX($J93,VLOOKUP($F93,'Assumptions'!$A$5:$F$8,3,FALSE)),""))</f>
        <v/>
      </c>
      <c r="P93" s="12">
        <f>IF(OR($C93="",$F93=""),"",IFERROR(VLOOKUP($F93,'Assumptions'!$A$5:$F$8,4,FALSE)*VLOOKUP($F93,'Assumptions'!$A$5:$F$8,5,FALSE),""))</f>
        <v/>
      </c>
      <c r="Q93" s="12">
        <f>IF(OR($C93="",$O93="",$P93=""),"",IFERROR($O93*$P93,""))</f>
        <v/>
      </c>
      <c r="R93" s="12">
        <f>IF($C93="","",IF(AND($K93="",$M93=""),0,IF(OR($K93="",$M93=""),"",IFERROR($K93*$M93*(1+'Assumptions'!$B$13),""))))</f>
        <v/>
      </c>
      <c r="S93" s="12">
        <f>IF(OR($C93="",$N93="",$Q93=""),"",IFERROR(($N93+$Q93)*VLOOKUP($F93,'Assumptions'!$A$5:$F$8,6,FALSE),""))</f>
        <v/>
      </c>
      <c r="T93" s="12">
        <f>IF($C93="","",IF(OR($N93="",$Q93="",$R93="",$S93=""),"",SUM($N93,$Q93,$R93,$S93)))</f>
        <v/>
      </c>
      <c r="U93" s="12">
        <f>IF($C93="","",IF(OR($F93="",$J93="",AND($K93&lt;&gt;"",$M93=""),AND($K93="",$M93&lt;&gt;"")),"",IFERROR($J93*'Assumptions'!$B$14*VLOOKUP($F93,'Assumptions'!$A$5:$F$8,5,FALSE)+IF(AND($K93="",$M93=""),0,$K93*$M93),"")))</f>
        <v/>
      </c>
      <c r="V93" s="23">
        <f>IF(OR($C93="",$T93="",$U93=""),"",IFERROR(($T93-$U93)/$T93,""))</f>
        <v/>
      </c>
      <c r="W93" s="10">
        <f>IF($C93="","",IF(OR($A93="",$B93="",$D93="",$E93="",$F93="",$G93="",$H93="",$I93="",$J93=""),"Complete required inputs",IF($J93&gt;'Assumptions'!$B$15,"Check labor hours",IF(OR(AND($K93&lt;&gt;"",$M93=""),AND($K93="",$M93&lt;&gt;""),AND($K93&gt;0,$L93=""),AND($K93="",$L93&lt;&gt;"")),"Check parts entries",IF($I93="Needs Review","Review entered status","")))))</f>
        <v/>
      </c>
    </row>
    <row r="94">
      <c r="A94" s="32" t="n"/>
      <c r="B94" s="17" t="n"/>
      <c r="C94" s="17" t="n"/>
      <c r="D94" s="17" t="n"/>
      <c r="E94" s="18" t="n"/>
      <c r="F94" s="18" t="n"/>
      <c r="G94" s="17" t="n"/>
      <c r="H94" s="18" t="n"/>
      <c r="I94" s="18" t="n"/>
      <c r="J94" s="19" t="n"/>
      <c r="K94" s="20" t="n"/>
      <c r="L94" s="18" t="n"/>
      <c r="M94" s="21" t="n"/>
      <c r="N94" s="15">
        <f>IF(OR($C94="",$F94=""),"",IFERROR(VLOOKUP($F94,'Assumptions'!$A$5:$F$8,2,FALSE),""))</f>
        <v/>
      </c>
      <c r="O94" s="24">
        <f>IF(OR($C94="",$F94="",$J94=""),"",IFERROR(MAX($J94,VLOOKUP($F94,'Assumptions'!$A$5:$F$8,3,FALSE)),""))</f>
        <v/>
      </c>
      <c r="P94" s="15">
        <f>IF(OR($C94="",$F94=""),"",IFERROR(VLOOKUP($F94,'Assumptions'!$A$5:$F$8,4,FALSE)*VLOOKUP($F94,'Assumptions'!$A$5:$F$8,5,FALSE),""))</f>
        <v/>
      </c>
      <c r="Q94" s="15">
        <f>IF(OR($C94="",$O94="",$P94=""),"",IFERROR($O94*$P94,""))</f>
        <v/>
      </c>
      <c r="R94" s="15">
        <f>IF($C94="","",IF(AND($K94="",$M94=""),0,IF(OR($K94="",$M94=""),"",IFERROR($K94*$M94*(1+'Assumptions'!$B$13),""))))</f>
        <v/>
      </c>
      <c r="S94" s="15">
        <f>IF(OR($C94="",$N94="",$Q94=""),"",IFERROR(($N94+$Q94)*VLOOKUP($F94,'Assumptions'!$A$5:$F$8,6,FALSE),""))</f>
        <v/>
      </c>
      <c r="T94" s="15">
        <f>IF($C94="","",IF(OR($N94="",$Q94="",$R94="",$S94=""),"",SUM($N94,$Q94,$R94,$S94)))</f>
        <v/>
      </c>
      <c r="U94" s="15">
        <f>IF($C94="","",IF(OR($F94="",$J94="",AND($K94&lt;&gt;"",$M94=""),AND($K94="",$M94&lt;&gt;"")),"",IFERROR($J94*'Assumptions'!$B$14*VLOOKUP($F94,'Assumptions'!$A$5:$F$8,5,FALSE)+IF(AND($K94="",$M94=""),0,$K94*$M94),"")))</f>
        <v/>
      </c>
      <c r="V94" s="25">
        <f>IF(OR($C94="",$T94="",$U94=""),"",IFERROR(($T94-$U94)/$T94,""))</f>
        <v/>
      </c>
      <c r="W94" s="13">
        <f>IF($C94="","",IF(OR($A94="",$B94="",$D94="",$E94="",$F94="",$G94="",$H94="",$I94="",$J94=""),"Complete required inputs",IF($J94&gt;'Assumptions'!$B$15,"Check labor hours",IF(OR(AND($K94&lt;&gt;"",$M94=""),AND($K94="",$M94&lt;&gt;""),AND($K94&gt;0,$L94=""),AND($K94="",$L94&lt;&gt;"")),"Check parts entries",IF($I94="Needs Review","Review entered status","")))))</f>
        <v/>
      </c>
    </row>
    <row r="95">
      <c r="A95" s="32" t="n"/>
      <c r="B95" s="17" t="n"/>
      <c r="C95" s="17" t="n"/>
      <c r="D95" s="17" t="n"/>
      <c r="E95" s="18" t="n"/>
      <c r="F95" s="18" t="n"/>
      <c r="G95" s="17" t="n"/>
      <c r="H95" s="18" t="n"/>
      <c r="I95" s="18" t="n"/>
      <c r="J95" s="19" t="n"/>
      <c r="K95" s="20" t="n"/>
      <c r="L95" s="18" t="n"/>
      <c r="M95" s="21" t="n"/>
      <c r="N95" s="12">
        <f>IF(OR($C95="",$F95=""),"",IFERROR(VLOOKUP($F95,'Assumptions'!$A$5:$F$8,2,FALSE),""))</f>
        <v/>
      </c>
      <c r="O95" s="22">
        <f>IF(OR($C95="",$F95="",$J95=""),"",IFERROR(MAX($J95,VLOOKUP($F95,'Assumptions'!$A$5:$F$8,3,FALSE)),""))</f>
        <v/>
      </c>
      <c r="P95" s="12">
        <f>IF(OR($C95="",$F95=""),"",IFERROR(VLOOKUP($F95,'Assumptions'!$A$5:$F$8,4,FALSE)*VLOOKUP($F95,'Assumptions'!$A$5:$F$8,5,FALSE),""))</f>
        <v/>
      </c>
      <c r="Q95" s="12">
        <f>IF(OR($C95="",$O95="",$P95=""),"",IFERROR($O95*$P95,""))</f>
        <v/>
      </c>
      <c r="R95" s="12">
        <f>IF($C95="","",IF(AND($K95="",$M95=""),0,IF(OR($K95="",$M95=""),"",IFERROR($K95*$M95*(1+'Assumptions'!$B$13),""))))</f>
        <v/>
      </c>
      <c r="S95" s="12">
        <f>IF(OR($C95="",$N95="",$Q95=""),"",IFERROR(($N95+$Q95)*VLOOKUP($F95,'Assumptions'!$A$5:$F$8,6,FALSE),""))</f>
        <v/>
      </c>
      <c r="T95" s="12">
        <f>IF($C95="","",IF(OR($N95="",$Q95="",$R95="",$S95=""),"",SUM($N95,$Q95,$R95,$S95)))</f>
        <v/>
      </c>
      <c r="U95" s="12">
        <f>IF($C95="","",IF(OR($F95="",$J95="",AND($K95&lt;&gt;"",$M95=""),AND($K95="",$M95&lt;&gt;"")),"",IFERROR($J95*'Assumptions'!$B$14*VLOOKUP($F95,'Assumptions'!$A$5:$F$8,5,FALSE)+IF(AND($K95="",$M95=""),0,$K95*$M95),"")))</f>
        <v/>
      </c>
      <c r="V95" s="23">
        <f>IF(OR($C95="",$T95="",$U95=""),"",IFERROR(($T95-$U95)/$T95,""))</f>
        <v/>
      </c>
      <c r="W95" s="10">
        <f>IF($C95="","",IF(OR($A95="",$B95="",$D95="",$E95="",$F95="",$G95="",$H95="",$I95="",$J95=""),"Complete required inputs",IF($J95&gt;'Assumptions'!$B$15,"Check labor hours",IF(OR(AND($K95&lt;&gt;"",$M95=""),AND($K95="",$M95&lt;&gt;""),AND($K95&gt;0,$L95=""),AND($K95="",$L95&lt;&gt;"")),"Check parts entries",IF($I95="Needs Review","Review entered status","")))))</f>
        <v/>
      </c>
    </row>
    <row r="96">
      <c r="A96" s="32" t="n"/>
      <c r="B96" s="17" t="n"/>
      <c r="C96" s="17" t="n"/>
      <c r="D96" s="17" t="n"/>
      <c r="E96" s="18" t="n"/>
      <c r="F96" s="18" t="n"/>
      <c r="G96" s="17" t="n"/>
      <c r="H96" s="18" t="n"/>
      <c r="I96" s="18" t="n"/>
      <c r="J96" s="19" t="n"/>
      <c r="K96" s="20" t="n"/>
      <c r="L96" s="18" t="n"/>
      <c r="M96" s="21" t="n"/>
      <c r="N96" s="15">
        <f>IF(OR($C96="",$F96=""),"",IFERROR(VLOOKUP($F96,'Assumptions'!$A$5:$F$8,2,FALSE),""))</f>
        <v/>
      </c>
      <c r="O96" s="24">
        <f>IF(OR($C96="",$F96="",$J96=""),"",IFERROR(MAX($J96,VLOOKUP($F96,'Assumptions'!$A$5:$F$8,3,FALSE)),""))</f>
        <v/>
      </c>
      <c r="P96" s="15">
        <f>IF(OR($C96="",$F96=""),"",IFERROR(VLOOKUP($F96,'Assumptions'!$A$5:$F$8,4,FALSE)*VLOOKUP($F96,'Assumptions'!$A$5:$F$8,5,FALSE),""))</f>
        <v/>
      </c>
      <c r="Q96" s="15">
        <f>IF(OR($C96="",$O96="",$P96=""),"",IFERROR($O96*$P96,""))</f>
        <v/>
      </c>
      <c r="R96" s="15">
        <f>IF($C96="","",IF(AND($K96="",$M96=""),0,IF(OR($K96="",$M96=""),"",IFERROR($K96*$M96*(1+'Assumptions'!$B$13),""))))</f>
        <v/>
      </c>
      <c r="S96" s="15">
        <f>IF(OR($C96="",$N96="",$Q96=""),"",IFERROR(($N96+$Q96)*VLOOKUP($F96,'Assumptions'!$A$5:$F$8,6,FALSE),""))</f>
        <v/>
      </c>
      <c r="T96" s="15">
        <f>IF($C96="","",IF(OR($N96="",$Q96="",$R96="",$S96=""),"",SUM($N96,$Q96,$R96,$S96)))</f>
        <v/>
      </c>
      <c r="U96" s="15">
        <f>IF($C96="","",IF(OR($F96="",$J96="",AND($K96&lt;&gt;"",$M96=""),AND($K96="",$M96&lt;&gt;"")),"",IFERROR($J96*'Assumptions'!$B$14*VLOOKUP($F96,'Assumptions'!$A$5:$F$8,5,FALSE)+IF(AND($K96="",$M96=""),0,$K96*$M96),"")))</f>
        <v/>
      </c>
      <c r="V96" s="25">
        <f>IF(OR($C96="",$T96="",$U96=""),"",IFERROR(($T96-$U96)/$T96,""))</f>
        <v/>
      </c>
      <c r="W96" s="13">
        <f>IF($C96="","",IF(OR($A96="",$B96="",$D96="",$E96="",$F96="",$G96="",$H96="",$I96="",$J96=""),"Complete required inputs",IF($J96&gt;'Assumptions'!$B$15,"Check labor hours",IF(OR(AND($K96&lt;&gt;"",$M96=""),AND($K96="",$M96&lt;&gt;""),AND($K96&gt;0,$L96=""),AND($K96="",$L96&lt;&gt;"")),"Check parts entries",IF($I96="Needs Review","Review entered status","")))))</f>
        <v/>
      </c>
    </row>
    <row r="97">
      <c r="A97" s="32" t="n"/>
      <c r="B97" s="17" t="n"/>
      <c r="C97" s="17" t="n"/>
      <c r="D97" s="17" t="n"/>
      <c r="E97" s="18" t="n"/>
      <c r="F97" s="18" t="n"/>
      <c r="G97" s="17" t="n"/>
      <c r="H97" s="18" t="n"/>
      <c r="I97" s="18" t="n"/>
      <c r="J97" s="19" t="n"/>
      <c r="K97" s="20" t="n"/>
      <c r="L97" s="18" t="n"/>
      <c r="M97" s="21" t="n"/>
      <c r="N97" s="12">
        <f>IF(OR($C97="",$F97=""),"",IFERROR(VLOOKUP($F97,'Assumptions'!$A$5:$F$8,2,FALSE),""))</f>
        <v/>
      </c>
      <c r="O97" s="22">
        <f>IF(OR($C97="",$F97="",$J97=""),"",IFERROR(MAX($J97,VLOOKUP($F97,'Assumptions'!$A$5:$F$8,3,FALSE)),""))</f>
        <v/>
      </c>
      <c r="P97" s="12">
        <f>IF(OR($C97="",$F97=""),"",IFERROR(VLOOKUP($F97,'Assumptions'!$A$5:$F$8,4,FALSE)*VLOOKUP($F97,'Assumptions'!$A$5:$F$8,5,FALSE),""))</f>
        <v/>
      </c>
      <c r="Q97" s="12">
        <f>IF(OR($C97="",$O97="",$P97=""),"",IFERROR($O97*$P97,""))</f>
        <v/>
      </c>
      <c r="R97" s="12">
        <f>IF($C97="","",IF(AND($K97="",$M97=""),0,IF(OR($K97="",$M97=""),"",IFERROR($K97*$M97*(1+'Assumptions'!$B$13),""))))</f>
        <v/>
      </c>
      <c r="S97" s="12">
        <f>IF(OR($C97="",$N97="",$Q97=""),"",IFERROR(($N97+$Q97)*VLOOKUP($F97,'Assumptions'!$A$5:$F$8,6,FALSE),""))</f>
        <v/>
      </c>
      <c r="T97" s="12">
        <f>IF($C97="","",IF(OR($N97="",$Q97="",$R97="",$S97=""),"",SUM($N97,$Q97,$R97,$S97)))</f>
        <v/>
      </c>
      <c r="U97" s="12">
        <f>IF($C97="","",IF(OR($F97="",$J97="",AND($K97&lt;&gt;"",$M97=""),AND($K97="",$M97&lt;&gt;"")),"",IFERROR($J97*'Assumptions'!$B$14*VLOOKUP($F97,'Assumptions'!$A$5:$F$8,5,FALSE)+IF(AND($K97="",$M97=""),0,$K97*$M97),"")))</f>
        <v/>
      </c>
      <c r="V97" s="23">
        <f>IF(OR($C97="",$T97="",$U97=""),"",IFERROR(($T97-$U97)/$T97,""))</f>
        <v/>
      </c>
      <c r="W97" s="10">
        <f>IF($C97="","",IF(OR($A97="",$B97="",$D97="",$E97="",$F97="",$G97="",$H97="",$I97="",$J97=""),"Complete required inputs",IF($J97&gt;'Assumptions'!$B$15,"Check labor hours",IF(OR(AND($K97&lt;&gt;"",$M97=""),AND($K97="",$M97&lt;&gt;""),AND($K97&gt;0,$L97=""),AND($K97="",$L97&lt;&gt;"")),"Check parts entries",IF($I97="Needs Review","Review entered status","")))))</f>
        <v/>
      </c>
    </row>
    <row r="98">
      <c r="A98" s="32" t="n"/>
      <c r="B98" s="17" t="n"/>
      <c r="C98" s="17" t="n"/>
      <c r="D98" s="17" t="n"/>
      <c r="E98" s="18" t="n"/>
      <c r="F98" s="18" t="n"/>
      <c r="G98" s="17" t="n"/>
      <c r="H98" s="18" t="n"/>
      <c r="I98" s="18" t="n"/>
      <c r="J98" s="19" t="n"/>
      <c r="K98" s="20" t="n"/>
      <c r="L98" s="18" t="n"/>
      <c r="M98" s="21" t="n"/>
      <c r="N98" s="15">
        <f>IF(OR($C98="",$F98=""),"",IFERROR(VLOOKUP($F98,'Assumptions'!$A$5:$F$8,2,FALSE),""))</f>
        <v/>
      </c>
      <c r="O98" s="24">
        <f>IF(OR($C98="",$F98="",$J98=""),"",IFERROR(MAX($J98,VLOOKUP($F98,'Assumptions'!$A$5:$F$8,3,FALSE)),""))</f>
        <v/>
      </c>
      <c r="P98" s="15">
        <f>IF(OR($C98="",$F98=""),"",IFERROR(VLOOKUP($F98,'Assumptions'!$A$5:$F$8,4,FALSE)*VLOOKUP($F98,'Assumptions'!$A$5:$F$8,5,FALSE),""))</f>
        <v/>
      </c>
      <c r="Q98" s="15">
        <f>IF(OR($C98="",$O98="",$P98=""),"",IFERROR($O98*$P98,""))</f>
        <v/>
      </c>
      <c r="R98" s="15">
        <f>IF($C98="","",IF(AND($K98="",$M98=""),0,IF(OR($K98="",$M98=""),"",IFERROR($K98*$M98*(1+'Assumptions'!$B$13),""))))</f>
        <v/>
      </c>
      <c r="S98" s="15">
        <f>IF(OR($C98="",$N98="",$Q98=""),"",IFERROR(($N98+$Q98)*VLOOKUP($F98,'Assumptions'!$A$5:$F$8,6,FALSE),""))</f>
        <v/>
      </c>
      <c r="T98" s="15">
        <f>IF($C98="","",IF(OR($N98="",$Q98="",$R98="",$S98=""),"",SUM($N98,$Q98,$R98,$S98)))</f>
        <v/>
      </c>
      <c r="U98" s="15">
        <f>IF($C98="","",IF(OR($F98="",$J98="",AND($K98&lt;&gt;"",$M98=""),AND($K98="",$M98&lt;&gt;"")),"",IFERROR($J98*'Assumptions'!$B$14*VLOOKUP($F98,'Assumptions'!$A$5:$F$8,5,FALSE)+IF(AND($K98="",$M98=""),0,$K98*$M98),"")))</f>
        <v/>
      </c>
      <c r="V98" s="25">
        <f>IF(OR($C98="",$T98="",$U98=""),"",IFERROR(($T98-$U98)/$T98,""))</f>
        <v/>
      </c>
      <c r="W98" s="13">
        <f>IF($C98="","",IF(OR($A98="",$B98="",$D98="",$E98="",$F98="",$G98="",$H98="",$I98="",$J98=""),"Complete required inputs",IF($J98&gt;'Assumptions'!$B$15,"Check labor hours",IF(OR(AND($K98&lt;&gt;"",$M98=""),AND($K98="",$M98&lt;&gt;""),AND($K98&gt;0,$L98=""),AND($K98="",$L98&lt;&gt;"")),"Check parts entries",IF($I98="Needs Review","Review entered status","")))))</f>
        <v/>
      </c>
    </row>
    <row r="99">
      <c r="A99" s="32" t="n"/>
      <c r="B99" s="17" t="n"/>
      <c r="C99" s="17" t="n"/>
      <c r="D99" s="17" t="n"/>
      <c r="E99" s="18" t="n"/>
      <c r="F99" s="18" t="n"/>
      <c r="G99" s="17" t="n"/>
      <c r="H99" s="18" t="n"/>
      <c r="I99" s="18" t="n"/>
      <c r="J99" s="19" t="n"/>
      <c r="K99" s="20" t="n"/>
      <c r="L99" s="18" t="n"/>
      <c r="M99" s="21" t="n"/>
      <c r="N99" s="12">
        <f>IF(OR($C99="",$F99=""),"",IFERROR(VLOOKUP($F99,'Assumptions'!$A$5:$F$8,2,FALSE),""))</f>
        <v/>
      </c>
      <c r="O99" s="22">
        <f>IF(OR($C99="",$F99="",$J99=""),"",IFERROR(MAX($J99,VLOOKUP($F99,'Assumptions'!$A$5:$F$8,3,FALSE)),""))</f>
        <v/>
      </c>
      <c r="P99" s="12">
        <f>IF(OR($C99="",$F99=""),"",IFERROR(VLOOKUP($F99,'Assumptions'!$A$5:$F$8,4,FALSE)*VLOOKUP($F99,'Assumptions'!$A$5:$F$8,5,FALSE),""))</f>
        <v/>
      </c>
      <c r="Q99" s="12">
        <f>IF(OR($C99="",$O99="",$P99=""),"",IFERROR($O99*$P99,""))</f>
        <v/>
      </c>
      <c r="R99" s="12">
        <f>IF($C99="","",IF(AND($K99="",$M99=""),0,IF(OR($K99="",$M99=""),"",IFERROR($K99*$M99*(1+'Assumptions'!$B$13),""))))</f>
        <v/>
      </c>
      <c r="S99" s="12">
        <f>IF(OR($C99="",$N99="",$Q99=""),"",IFERROR(($N99+$Q99)*VLOOKUP($F99,'Assumptions'!$A$5:$F$8,6,FALSE),""))</f>
        <v/>
      </c>
      <c r="T99" s="12">
        <f>IF($C99="","",IF(OR($N99="",$Q99="",$R99="",$S99=""),"",SUM($N99,$Q99,$R99,$S99)))</f>
        <v/>
      </c>
      <c r="U99" s="12">
        <f>IF($C99="","",IF(OR($F99="",$J99="",AND($K99&lt;&gt;"",$M99=""),AND($K99="",$M99&lt;&gt;"")),"",IFERROR($J99*'Assumptions'!$B$14*VLOOKUP($F99,'Assumptions'!$A$5:$F$8,5,FALSE)+IF(AND($K99="",$M99=""),0,$K99*$M99),"")))</f>
        <v/>
      </c>
      <c r="V99" s="23">
        <f>IF(OR($C99="",$T99="",$U99=""),"",IFERROR(($T99-$U99)/$T99,""))</f>
        <v/>
      </c>
      <c r="W99" s="10">
        <f>IF($C99="","",IF(OR($A99="",$B99="",$D99="",$E99="",$F99="",$G99="",$H99="",$I99="",$J99=""),"Complete required inputs",IF($J99&gt;'Assumptions'!$B$15,"Check labor hours",IF(OR(AND($K99&lt;&gt;"",$M99=""),AND($K99="",$M99&lt;&gt;""),AND($K99&gt;0,$L99=""),AND($K99="",$L99&lt;&gt;"")),"Check parts entries",IF($I99="Needs Review","Review entered status","")))))</f>
        <v/>
      </c>
    </row>
    <row r="100">
      <c r="A100" s="32" t="n"/>
      <c r="B100" s="17" t="n"/>
      <c r="C100" s="17" t="n"/>
      <c r="D100" s="17" t="n"/>
      <c r="E100" s="18" t="n"/>
      <c r="F100" s="18" t="n"/>
      <c r="G100" s="17" t="n"/>
      <c r="H100" s="18" t="n"/>
      <c r="I100" s="18" t="n"/>
      <c r="J100" s="19" t="n"/>
      <c r="K100" s="20" t="n"/>
      <c r="L100" s="18" t="n"/>
      <c r="M100" s="21" t="n"/>
      <c r="N100" s="15">
        <f>IF(OR($C100="",$F100=""),"",IFERROR(VLOOKUP($F100,'Assumptions'!$A$5:$F$8,2,FALSE),""))</f>
        <v/>
      </c>
      <c r="O100" s="24">
        <f>IF(OR($C100="",$F100="",$J100=""),"",IFERROR(MAX($J100,VLOOKUP($F100,'Assumptions'!$A$5:$F$8,3,FALSE)),""))</f>
        <v/>
      </c>
      <c r="P100" s="15">
        <f>IF(OR($C100="",$F100=""),"",IFERROR(VLOOKUP($F100,'Assumptions'!$A$5:$F$8,4,FALSE)*VLOOKUP($F100,'Assumptions'!$A$5:$F$8,5,FALSE),""))</f>
        <v/>
      </c>
      <c r="Q100" s="15">
        <f>IF(OR($C100="",$O100="",$P100=""),"",IFERROR($O100*$P100,""))</f>
        <v/>
      </c>
      <c r="R100" s="15">
        <f>IF($C100="","",IF(AND($K100="",$M100=""),0,IF(OR($K100="",$M100=""),"",IFERROR($K100*$M100*(1+'Assumptions'!$B$13),""))))</f>
        <v/>
      </c>
      <c r="S100" s="15">
        <f>IF(OR($C100="",$N100="",$Q100=""),"",IFERROR(($N100+$Q100)*VLOOKUP($F100,'Assumptions'!$A$5:$F$8,6,FALSE),""))</f>
        <v/>
      </c>
      <c r="T100" s="15">
        <f>IF($C100="","",IF(OR($N100="",$Q100="",$R100="",$S100=""),"",SUM($N100,$Q100,$R100,$S100)))</f>
        <v/>
      </c>
      <c r="U100" s="15">
        <f>IF($C100="","",IF(OR($F100="",$J100="",AND($K100&lt;&gt;"",$M100=""),AND($K100="",$M100&lt;&gt;"")),"",IFERROR($J100*'Assumptions'!$B$14*VLOOKUP($F100,'Assumptions'!$A$5:$F$8,5,FALSE)+IF(AND($K100="",$M100=""),0,$K100*$M100),"")))</f>
        <v/>
      </c>
      <c r="V100" s="25">
        <f>IF(OR($C100="",$T100="",$U100=""),"",IFERROR(($T100-$U100)/$T100,""))</f>
        <v/>
      </c>
      <c r="W100" s="13">
        <f>IF($C100="","",IF(OR($A100="",$B100="",$D100="",$E100="",$F100="",$G100="",$H100="",$I100="",$J100=""),"Complete required inputs",IF($J100&gt;'Assumptions'!$B$15,"Check labor hours",IF(OR(AND($K100&lt;&gt;"",$M100=""),AND($K100="",$M100&lt;&gt;""),AND($K100&gt;0,$L100=""),AND($K100="",$L100&lt;&gt;"")),"Check parts entries",IF($I100="Needs Review","Review entered status","")))))</f>
        <v/>
      </c>
    </row>
    <row r="101">
      <c r="A101" s="32" t="n"/>
      <c r="B101" s="17" t="n"/>
      <c r="C101" s="17" t="n"/>
      <c r="D101" s="17" t="n"/>
      <c r="E101" s="18" t="n"/>
      <c r="F101" s="18" t="n"/>
      <c r="G101" s="17" t="n"/>
      <c r="H101" s="18" t="n"/>
      <c r="I101" s="18" t="n"/>
      <c r="J101" s="19" t="n"/>
      <c r="K101" s="20" t="n"/>
      <c r="L101" s="18" t="n"/>
      <c r="M101" s="21" t="n"/>
      <c r="N101" s="12">
        <f>IF(OR($C101="",$F101=""),"",IFERROR(VLOOKUP($F101,'Assumptions'!$A$5:$F$8,2,FALSE),""))</f>
        <v/>
      </c>
      <c r="O101" s="22">
        <f>IF(OR($C101="",$F101="",$J101=""),"",IFERROR(MAX($J101,VLOOKUP($F101,'Assumptions'!$A$5:$F$8,3,FALSE)),""))</f>
        <v/>
      </c>
      <c r="P101" s="12">
        <f>IF(OR($C101="",$F101=""),"",IFERROR(VLOOKUP($F101,'Assumptions'!$A$5:$F$8,4,FALSE)*VLOOKUP($F101,'Assumptions'!$A$5:$F$8,5,FALSE),""))</f>
        <v/>
      </c>
      <c r="Q101" s="12">
        <f>IF(OR($C101="",$O101="",$P101=""),"",IFERROR($O101*$P101,""))</f>
        <v/>
      </c>
      <c r="R101" s="12">
        <f>IF($C101="","",IF(AND($K101="",$M101=""),0,IF(OR($K101="",$M101=""),"",IFERROR($K101*$M101*(1+'Assumptions'!$B$13),""))))</f>
        <v/>
      </c>
      <c r="S101" s="12">
        <f>IF(OR($C101="",$N101="",$Q101=""),"",IFERROR(($N101+$Q101)*VLOOKUP($F101,'Assumptions'!$A$5:$F$8,6,FALSE),""))</f>
        <v/>
      </c>
      <c r="T101" s="12">
        <f>IF($C101="","",IF(OR($N101="",$Q101="",$R101="",$S101=""),"",SUM($N101,$Q101,$R101,$S101)))</f>
        <v/>
      </c>
      <c r="U101" s="12">
        <f>IF($C101="","",IF(OR($F101="",$J101="",AND($K101&lt;&gt;"",$M101=""),AND($K101="",$M101&lt;&gt;"")),"",IFERROR($J101*'Assumptions'!$B$14*VLOOKUP($F101,'Assumptions'!$A$5:$F$8,5,FALSE)+IF(AND($K101="",$M101=""),0,$K101*$M101),"")))</f>
        <v/>
      </c>
      <c r="V101" s="23">
        <f>IF(OR($C101="",$T101="",$U101=""),"",IFERROR(($T101-$U101)/$T101,""))</f>
        <v/>
      </c>
      <c r="W101" s="10">
        <f>IF($C101="","",IF(OR($A101="",$B101="",$D101="",$E101="",$F101="",$G101="",$H101="",$I101="",$J101=""),"Complete required inputs",IF($J101&gt;'Assumptions'!$B$15,"Check labor hours",IF(OR(AND($K101&lt;&gt;"",$M101=""),AND($K101="",$M101&lt;&gt;""),AND($K101&gt;0,$L101=""),AND($K101="",$L101&lt;&gt;"")),"Check parts entries",IF($I101="Needs Review","Review entered status","")))))</f>
        <v/>
      </c>
    </row>
    <row r="102">
      <c r="A102" s="32" t="n"/>
      <c r="B102" s="17" t="n"/>
      <c r="C102" s="17" t="n"/>
      <c r="D102" s="17" t="n"/>
      <c r="E102" s="18" t="n"/>
      <c r="F102" s="18" t="n"/>
      <c r="G102" s="17" t="n"/>
      <c r="H102" s="18" t="n"/>
      <c r="I102" s="18" t="n"/>
      <c r="J102" s="19" t="n"/>
      <c r="K102" s="20" t="n"/>
      <c r="L102" s="18" t="n"/>
      <c r="M102" s="21" t="n"/>
      <c r="N102" s="15">
        <f>IF(OR($C102="",$F102=""),"",IFERROR(VLOOKUP($F102,'Assumptions'!$A$5:$F$8,2,FALSE),""))</f>
        <v/>
      </c>
      <c r="O102" s="24">
        <f>IF(OR($C102="",$F102="",$J102=""),"",IFERROR(MAX($J102,VLOOKUP($F102,'Assumptions'!$A$5:$F$8,3,FALSE)),""))</f>
        <v/>
      </c>
      <c r="P102" s="15">
        <f>IF(OR($C102="",$F102=""),"",IFERROR(VLOOKUP($F102,'Assumptions'!$A$5:$F$8,4,FALSE)*VLOOKUP($F102,'Assumptions'!$A$5:$F$8,5,FALSE),""))</f>
        <v/>
      </c>
      <c r="Q102" s="15">
        <f>IF(OR($C102="",$O102="",$P102=""),"",IFERROR($O102*$P102,""))</f>
        <v/>
      </c>
      <c r="R102" s="15">
        <f>IF($C102="","",IF(AND($K102="",$M102=""),0,IF(OR($K102="",$M102=""),"",IFERROR($K102*$M102*(1+'Assumptions'!$B$13),""))))</f>
        <v/>
      </c>
      <c r="S102" s="15">
        <f>IF(OR($C102="",$N102="",$Q102=""),"",IFERROR(($N102+$Q102)*VLOOKUP($F102,'Assumptions'!$A$5:$F$8,6,FALSE),""))</f>
        <v/>
      </c>
      <c r="T102" s="15">
        <f>IF($C102="","",IF(OR($N102="",$Q102="",$R102="",$S102=""),"",SUM($N102,$Q102,$R102,$S102)))</f>
        <v/>
      </c>
      <c r="U102" s="15">
        <f>IF($C102="","",IF(OR($F102="",$J102="",AND($K102&lt;&gt;"",$M102=""),AND($K102="",$M102&lt;&gt;"")),"",IFERROR($J102*'Assumptions'!$B$14*VLOOKUP($F102,'Assumptions'!$A$5:$F$8,5,FALSE)+IF(AND($K102="",$M102=""),0,$K102*$M102),"")))</f>
        <v/>
      </c>
      <c r="V102" s="25">
        <f>IF(OR($C102="",$T102="",$U102=""),"",IFERROR(($T102-$U102)/$T102,""))</f>
        <v/>
      </c>
      <c r="W102" s="13">
        <f>IF($C102="","",IF(OR($A102="",$B102="",$D102="",$E102="",$F102="",$G102="",$H102="",$I102="",$J102=""),"Complete required inputs",IF($J102&gt;'Assumptions'!$B$15,"Check labor hours",IF(OR(AND($K102&lt;&gt;"",$M102=""),AND($K102="",$M102&lt;&gt;""),AND($K102&gt;0,$L102=""),AND($K102="",$L102&lt;&gt;"")),"Check parts entries",IF($I102="Needs Review","Review entered status","")))))</f>
        <v/>
      </c>
    </row>
    <row r="103">
      <c r="A103" s="32" t="n"/>
      <c r="B103" s="17" t="n"/>
      <c r="C103" s="17" t="n"/>
      <c r="D103" s="17" t="n"/>
      <c r="E103" s="18" t="n"/>
      <c r="F103" s="18" t="n"/>
      <c r="G103" s="17" t="n"/>
      <c r="H103" s="18" t="n"/>
      <c r="I103" s="18" t="n"/>
      <c r="J103" s="19" t="n"/>
      <c r="K103" s="20" t="n"/>
      <c r="L103" s="18" t="n"/>
      <c r="M103" s="21" t="n"/>
      <c r="N103" s="12">
        <f>IF(OR($C103="",$F103=""),"",IFERROR(VLOOKUP($F103,'Assumptions'!$A$5:$F$8,2,FALSE),""))</f>
        <v/>
      </c>
      <c r="O103" s="22">
        <f>IF(OR($C103="",$F103="",$J103=""),"",IFERROR(MAX($J103,VLOOKUP($F103,'Assumptions'!$A$5:$F$8,3,FALSE)),""))</f>
        <v/>
      </c>
      <c r="P103" s="12">
        <f>IF(OR($C103="",$F103=""),"",IFERROR(VLOOKUP($F103,'Assumptions'!$A$5:$F$8,4,FALSE)*VLOOKUP($F103,'Assumptions'!$A$5:$F$8,5,FALSE),""))</f>
        <v/>
      </c>
      <c r="Q103" s="12">
        <f>IF(OR($C103="",$O103="",$P103=""),"",IFERROR($O103*$P103,""))</f>
        <v/>
      </c>
      <c r="R103" s="12">
        <f>IF($C103="","",IF(AND($K103="",$M103=""),0,IF(OR($K103="",$M103=""),"",IFERROR($K103*$M103*(1+'Assumptions'!$B$13),""))))</f>
        <v/>
      </c>
      <c r="S103" s="12">
        <f>IF(OR($C103="",$N103="",$Q103=""),"",IFERROR(($N103+$Q103)*VLOOKUP($F103,'Assumptions'!$A$5:$F$8,6,FALSE),""))</f>
        <v/>
      </c>
      <c r="T103" s="12">
        <f>IF($C103="","",IF(OR($N103="",$Q103="",$R103="",$S103=""),"",SUM($N103,$Q103,$R103,$S103)))</f>
        <v/>
      </c>
      <c r="U103" s="12">
        <f>IF($C103="","",IF(OR($F103="",$J103="",AND($K103&lt;&gt;"",$M103=""),AND($K103="",$M103&lt;&gt;"")),"",IFERROR($J103*'Assumptions'!$B$14*VLOOKUP($F103,'Assumptions'!$A$5:$F$8,5,FALSE)+IF(AND($K103="",$M103=""),0,$K103*$M103),"")))</f>
        <v/>
      </c>
      <c r="V103" s="23">
        <f>IF(OR($C103="",$T103="",$U103=""),"",IFERROR(($T103-$U103)/$T103,""))</f>
        <v/>
      </c>
      <c r="W103" s="10">
        <f>IF($C103="","",IF(OR($A103="",$B103="",$D103="",$E103="",$F103="",$G103="",$H103="",$I103="",$J103=""),"Complete required inputs",IF($J103&gt;'Assumptions'!$B$15,"Check labor hours",IF(OR(AND($K103&lt;&gt;"",$M103=""),AND($K103="",$M103&lt;&gt;""),AND($K103&gt;0,$L103=""),AND($K103="",$L103&lt;&gt;"")),"Check parts entries",IF($I103="Needs Review","Review entered status","")))))</f>
        <v/>
      </c>
    </row>
    <row r="104">
      <c r="A104" s="32" t="n"/>
      <c r="B104" s="17" t="n"/>
      <c r="C104" s="17" t="n"/>
      <c r="D104" s="17" t="n"/>
      <c r="E104" s="18" t="n"/>
      <c r="F104" s="18" t="n"/>
      <c r="G104" s="17" t="n"/>
      <c r="H104" s="18" t="n"/>
      <c r="I104" s="18" t="n"/>
      <c r="J104" s="19" t="n"/>
      <c r="K104" s="20" t="n"/>
      <c r="L104" s="18" t="n"/>
      <c r="M104" s="21" t="n"/>
      <c r="N104" s="15">
        <f>IF(OR($C104="",$F104=""),"",IFERROR(VLOOKUP($F104,'Assumptions'!$A$5:$F$8,2,FALSE),""))</f>
        <v/>
      </c>
      <c r="O104" s="24">
        <f>IF(OR($C104="",$F104="",$J104=""),"",IFERROR(MAX($J104,VLOOKUP($F104,'Assumptions'!$A$5:$F$8,3,FALSE)),""))</f>
        <v/>
      </c>
      <c r="P104" s="15">
        <f>IF(OR($C104="",$F104=""),"",IFERROR(VLOOKUP($F104,'Assumptions'!$A$5:$F$8,4,FALSE)*VLOOKUP($F104,'Assumptions'!$A$5:$F$8,5,FALSE),""))</f>
        <v/>
      </c>
      <c r="Q104" s="15">
        <f>IF(OR($C104="",$O104="",$P104=""),"",IFERROR($O104*$P104,""))</f>
        <v/>
      </c>
      <c r="R104" s="15">
        <f>IF($C104="","",IF(AND($K104="",$M104=""),0,IF(OR($K104="",$M104=""),"",IFERROR($K104*$M104*(1+'Assumptions'!$B$13),""))))</f>
        <v/>
      </c>
      <c r="S104" s="15">
        <f>IF(OR($C104="",$N104="",$Q104=""),"",IFERROR(($N104+$Q104)*VLOOKUP($F104,'Assumptions'!$A$5:$F$8,6,FALSE),""))</f>
        <v/>
      </c>
      <c r="T104" s="15">
        <f>IF($C104="","",IF(OR($N104="",$Q104="",$R104="",$S104=""),"",SUM($N104,$Q104,$R104,$S104)))</f>
        <v/>
      </c>
      <c r="U104" s="15">
        <f>IF($C104="","",IF(OR($F104="",$J104="",AND($K104&lt;&gt;"",$M104=""),AND($K104="",$M104&lt;&gt;"")),"",IFERROR($J104*'Assumptions'!$B$14*VLOOKUP($F104,'Assumptions'!$A$5:$F$8,5,FALSE)+IF(AND($K104="",$M104=""),0,$K104*$M104),"")))</f>
        <v/>
      </c>
      <c r="V104" s="25">
        <f>IF(OR($C104="",$T104="",$U104=""),"",IFERROR(($T104-$U104)/$T104,""))</f>
        <v/>
      </c>
      <c r="W104" s="13">
        <f>IF($C104="","",IF(OR($A104="",$B104="",$D104="",$E104="",$F104="",$G104="",$H104="",$I104="",$J104=""),"Complete required inputs",IF($J104&gt;'Assumptions'!$B$15,"Check labor hours",IF(OR(AND($K104&lt;&gt;"",$M104=""),AND($K104="",$M104&lt;&gt;""),AND($K104&gt;0,$L104=""),AND($K104="",$L104&lt;&gt;"")),"Check parts entries",IF($I104="Needs Review","Review entered status","")))))</f>
        <v/>
      </c>
    </row>
  </sheetData>
  <autoFilter ref="A4:W104"/>
  <mergeCells count="1">
    <mergeCell ref="A1:W1"/>
  </mergeCells>
  <conditionalFormatting sqref="C5:C104">
    <cfRule type="expression" priority="1" dxfId="0">
      <formula>AND($C5&lt;&gt;"",COUNTIF($C$5:$C$104,$C5)&gt;1)</formula>
    </cfRule>
  </conditionalFormatting>
  <conditionalFormatting sqref="I5:I104">
    <cfRule type="expression" priority="2" dxfId="1">
      <formula>$I5="Needs Review"</formula>
    </cfRule>
  </conditionalFormatting>
  <conditionalFormatting sqref="V5:V104">
    <cfRule type="expression" priority="3" dxfId="0">
      <formula>AND($V5&lt;&gt;"",$V5&lt;0)</formula>
    </cfRule>
    <cfRule type="expression" priority="4" dxfId="2">
      <formula>AND($V5&lt;&gt;"",$V5&gt;=0)</formula>
    </cfRule>
  </conditionalFormatting>
  <conditionalFormatting sqref="W5:W104">
    <cfRule type="expression" priority="5" dxfId="0">
      <formula>$W5&lt;&gt;""</formula>
    </cfRule>
  </conditionalFormatting>
  <dataValidations count="9">
    <dataValidation sqref="A5:A104" showDropDown="0" showInputMessage="1" showErrorMessage="1" allowBlank="0" errorTitle="Check Service Date" error="Enter a date within the editable service date limits." promptTitle="Service Date" prompt="Use MM/DD/YYYY within the limits on the Assumptions sheet." type="date" operator="between">
      <formula1>'Assumptions'!$B$17</formula1>
      <formula2>'Assumptions'!$B$18</formula2>
    </dataValidation>
    <dataValidation sqref="E5:E104" showDropDown="0" showInputMessage="0" showErrorMessage="1" allowBlank="0" errorTitle="Check Technician" error="Select a technician from the editable list." type="list">
      <formula1>'Assumptions'!$H$5:$H$8</formula1>
    </dataValidation>
    <dataValidation sqref="F5:F104" showDropDown="0" showInputMessage="0" showErrorMessage="1" allowBlank="0" errorTitle="Check Service Window" error="Select a service window from the editable rate list." type="list">
      <formula1>'Assumptions'!$A$5:$A$8</formula1>
    </dataValidation>
    <dataValidation sqref="H5:H104" showDropDown="0" showInputMessage="0" showErrorMessage="1" allowBlank="0" errorTitle="Check Responsibility" error="Select a responsibility from the editable list." type="list">
      <formula1>'Assumptions'!$I$5:$I$7</formula1>
    </dataValidation>
    <dataValidation sqref="I5:I104" showDropDown="0" showInputMessage="0" showErrorMessage="1" allowBlank="0" errorTitle="Check Status" error="Select a status from the editable list." type="list">
      <formula1>'Assumptions'!$J$5:$J$9</formula1>
    </dataValidation>
    <dataValidation sqref="J5:J104" showDropDown="0" showInputMessage="0" showErrorMessage="1" allowBlank="0" errorTitle="Check Labor Hours" error="Enter labor hours from zero through the editable maximum." type="decimal" operator="between">
      <formula1>0</formula1>
      <formula2>'Assumptions'!$B$16</formula2>
    </dataValidation>
    <dataValidation sqref="K5:K104" showDropDown="0" showInputMessage="0" showErrorMessage="1" allowBlank="0" errorTitle="Check Parts Quantity" error="Enter a nonnegative quantity within the editable limit." type="decimal" operator="between">
      <formula1>0</formula1>
      <formula2>'Assumptions'!$B$19</formula2>
    </dataValidation>
    <dataValidation sqref="L5:L104" showDropDown="0" showInputMessage="0" showErrorMessage="1" allowBlank="0" errorTitle="Check Parts Unit" error="Select a parts unit from the editable list." type="list">
      <formula1>'Assumptions'!$K$5:$K$8</formula1>
    </dataValidation>
    <dataValidation sqref="M5:M104" showDropDown="0" showInputMessage="0" showErrorMessage="1" allowBlank="0" errorTitle="Check Parts Unit Cost" error="Enter a nonnegative unit cost within the editable limit." type="decimal" operator="between">
      <formula1>0</formula1>
      <formula2>'Assumptions'!$B$20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20" customWidth="1" min="3" max="3"/>
    <col width="18" customWidth="1" min="4" max="4"/>
    <col width="18" customWidth="1" min="5" max="5"/>
    <col width="20" customWidth="1" min="6" max="6"/>
    <col width="3" customWidth="1" min="7" max="7"/>
    <col width="20" customWidth="1" min="8" max="8"/>
    <col width="19" customWidth="1" min="9" max="9"/>
    <col width="18" customWidth="1" min="10" max="10"/>
    <col width="15" customWidth="1" min="11" max="11"/>
  </cols>
  <sheetData>
    <row r="1" ht="28" customHeight="1">
      <c r="A1" s="1" t="inlineStr">
        <is>
          <t>Editable Emergency Service Assumptions</t>
        </is>
      </c>
    </row>
    <row r="2" ht="28" customHeight="1">
      <c r="A2" s="2" t="inlineStr">
        <is>
          <t>Orange cells are planning inputs. Review rates and entered statuses before using an estimate.</t>
        </is>
      </c>
    </row>
    <row r="3">
      <c r="A3" s="26" t="inlineStr">
        <is>
          <t>Service Window Rates</t>
        </is>
      </c>
      <c r="B3" s="26" t="n"/>
      <c r="C3" s="26" t="n"/>
      <c r="D3" s="26" t="n"/>
      <c r="E3" s="26" t="n"/>
      <c r="F3" s="26" t="n"/>
      <c r="H3" s="26" t="inlineStr">
        <is>
          <t>Editable Choice Lists</t>
        </is>
      </c>
      <c r="I3" s="26" t="n"/>
      <c r="J3" s="26" t="n"/>
      <c r="K3" s="26" t="n"/>
    </row>
    <row r="4">
      <c r="A4" s="9" t="inlineStr">
        <is>
          <t>Service Window</t>
        </is>
      </c>
      <c r="B4" s="9" t="inlineStr">
        <is>
          <t>Minimum Callout</t>
        </is>
      </c>
      <c r="C4" s="9" t="inlineStr">
        <is>
          <t>Minimum Labor Hours</t>
        </is>
      </c>
      <c r="D4" s="9" t="inlineStr">
        <is>
          <t>Base Labor Rate</t>
        </is>
      </c>
      <c r="E4" s="9" t="inlineStr">
        <is>
          <t>Labor Multiplier</t>
        </is>
      </c>
      <c r="F4" s="9" t="inlineStr">
        <is>
          <t>Emergency Premium</t>
        </is>
      </c>
      <c r="H4" s="9" t="inlineStr">
        <is>
          <t>Technician</t>
        </is>
      </c>
      <c r="I4" s="9" t="inlineStr">
        <is>
          <t>Responsibility</t>
        </is>
      </c>
      <c r="J4" s="9" t="inlineStr">
        <is>
          <t>Status</t>
        </is>
      </c>
      <c r="K4" s="9" t="inlineStr">
        <is>
          <t>Parts Unit</t>
        </is>
      </c>
    </row>
    <row r="5">
      <c r="A5" s="17" t="inlineStr">
        <is>
          <t>Normal Hours</t>
        </is>
      </c>
      <c r="B5" s="21" t="n">
        <v>95</v>
      </c>
      <c r="C5" s="19" t="n">
        <v>1</v>
      </c>
      <c r="D5" s="21" t="n">
        <v>115</v>
      </c>
      <c r="E5" s="33" t="n">
        <v>1</v>
      </c>
      <c r="F5" s="28" t="n">
        <v>0</v>
      </c>
      <c r="H5" s="17" t="inlineStr">
        <is>
          <t>Fictional Tech A</t>
        </is>
      </c>
      <c r="I5" s="17" t="inlineStr">
        <is>
          <t>Customer</t>
        </is>
      </c>
      <c r="J5" s="17" t="inlineStr">
        <is>
          <t>Draft</t>
        </is>
      </c>
      <c r="K5" s="17" t="inlineStr">
        <is>
          <t>Each</t>
        </is>
      </c>
    </row>
    <row r="6">
      <c r="A6" s="17" t="inlineStr">
        <is>
          <t>Weeknight</t>
        </is>
      </c>
      <c r="B6" s="21" t="n">
        <v>165</v>
      </c>
      <c r="C6" s="19" t="n">
        <v>2</v>
      </c>
      <c r="D6" s="21" t="n">
        <v>115</v>
      </c>
      <c r="E6" s="33" t="n">
        <v>1.5</v>
      </c>
      <c r="F6" s="28" t="n">
        <v>0.1</v>
      </c>
      <c r="H6" s="17" t="inlineStr">
        <is>
          <t>Fictional Tech B</t>
        </is>
      </c>
      <c r="I6" s="17" t="inlineStr">
        <is>
          <t>Contractor</t>
        </is>
      </c>
      <c r="J6" s="17" t="inlineStr">
        <is>
          <t>Needs Review</t>
        </is>
      </c>
      <c r="K6" s="17" t="inlineStr">
        <is>
          <t>Foot</t>
        </is>
      </c>
    </row>
    <row r="7">
      <c r="A7" s="17" t="inlineStr">
        <is>
          <t>Weekend</t>
        </is>
      </c>
      <c r="B7" s="21" t="n">
        <v>195</v>
      </c>
      <c r="C7" s="19" t="n">
        <v>2</v>
      </c>
      <c r="D7" s="21" t="n">
        <v>115</v>
      </c>
      <c r="E7" s="33" t="n">
        <v>1.5</v>
      </c>
      <c r="F7" s="28" t="n">
        <v>0.15</v>
      </c>
      <c r="H7" s="17" t="inlineStr">
        <is>
          <t>Fictional Tech C</t>
        </is>
      </c>
      <c r="I7" s="17" t="inlineStr">
        <is>
          <t>Warranty Review</t>
        </is>
      </c>
      <c r="J7" s="17" t="inlineStr">
        <is>
          <t>Scheduled</t>
        </is>
      </c>
      <c r="K7" s="17" t="inlineStr">
        <is>
          <t>Pound</t>
        </is>
      </c>
    </row>
    <row r="8">
      <c r="A8" s="17" t="inlineStr">
        <is>
          <t>Holiday</t>
        </is>
      </c>
      <c r="B8" s="21" t="n">
        <v>250</v>
      </c>
      <c r="C8" s="19" t="n">
        <v>3</v>
      </c>
      <c r="D8" s="21" t="n">
        <v>115</v>
      </c>
      <c r="E8" s="33" t="n">
        <v>2</v>
      </c>
      <c r="F8" s="28" t="n">
        <v>0.2</v>
      </c>
      <c r="H8" s="17" t="inlineStr">
        <is>
          <t>Fictional Tech D</t>
        </is>
      </c>
      <c r="I8" s="17" t="n"/>
      <c r="J8" s="17" t="inlineStr">
        <is>
          <t>Completed</t>
        </is>
      </c>
      <c r="K8" s="17" t="inlineStr">
        <is>
          <t>Gallon</t>
        </is>
      </c>
    </row>
    <row r="9">
      <c r="H9" s="17" t="n"/>
      <c r="I9" s="17" t="n"/>
      <c r="J9" s="17" t="inlineStr">
        <is>
          <t>Canceled</t>
        </is>
      </c>
      <c r="K9" s="17" t="n"/>
    </row>
    <row r="10">
      <c r="A10" s="29" t="inlineStr">
        <is>
          <t>Price Method</t>
        </is>
      </c>
      <c r="B10" s="30" t="inlineStr">
        <is>
          <t>Minimum callout plus billable labor, marked-up parts, and emergency premium.</t>
        </is>
      </c>
    </row>
    <row r="11">
      <c r="A11" s="26" t="inlineStr">
        <is>
          <t>Global Assumptions and Limits</t>
        </is>
      </c>
      <c r="B11" s="26" t="n"/>
      <c r="C11" s="26" t="n"/>
      <c r="D11" s="26" t="n"/>
      <c r="E11" s="26" t="n"/>
      <c r="F11" s="26" t="n"/>
    </row>
    <row r="12">
      <c r="A12" s="9" t="inlineStr">
        <is>
          <t>Global Assumption</t>
        </is>
      </c>
      <c r="B12" s="9" t="inlineStr">
        <is>
          <t>Value</t>
        </is>
      </c>
    </row>
    <row r="13">
      <c r="A13" s="17" t="inlineStr">
        <is>
          <t>Parts Markup</t>
        </is>
      </c>
      <c r="B13" s="28" t="n">
        <v>0.35</v>
      </c>
    </row>
    <row r="14">
      <c r="A14" s="17" t="inlineStr">
        <is>
          <t>Internal Labor Cost per Hour</t>
        </is>
      </c>
      <c r="B14" s="21" t="n">
        <v>42</v>
      </c>
    </row>
    <row r="15">
      <c r="A15" s="17" t="inlineStr">
        <is>
          <t>Labor Hours Check Threshold</t>
        </is>
      </c>
      <c r="B15" s="19" t="n">
        <v>16</v>
      </c>
    </row>
    <row r="16">
      <c r="A16" s="17" t="inlineStr">
        <is>
          <t>Maximum Labor Hours Allowed</t>
        </is>
      </c>
      <c r="B16" s="19" t="n">
        <v>24</v>
      </c>
    </row>
    <row r="17">
      <c r="A17" s="17" t="inlineStr">
        <is>
          <t>Earliest Service Date</t>
        </is>
      </c>
      <c r="B17" s="34" t="n">
        <v>45912</v>
      </c>
    </row>
    <row r="18">
      <c r="A18" s="17" t="inlineStr">
        <is>
          <t>Latest Service Date</t>
        </is>
      </c>
      <c r="B18" s="34" t="n">
        <v>46642</v>
      </c>
    </row>
    <row r="19">
      <c r="A19" s="17" t="inlineStr">
        <is>
          <t>Maximum Parts Quantity</t>
        </is>
      </c>
      <c r="B19" s="19" t="n">
        <v>10000</v>
      </c>
    </row>
    <row r="20">
      <c r="A20" s="17" t="inlineStr">
        <is>
          <t>Maximum Parts Unit Cost</t>
        </is>
      </c>
      <c r="B20" s="21" t="n">
        <v>100000</v>
      </c>
    </row>
    <row r="21">
      <c r="A21" s="29" t="inlineStr">
        <is>
          <t>Premium Method</t>
        </is>
      </c>
      <c r="B21" s="30" t="inlineStr">
        <is>
          <t>Emergency premium applies to the minimum callout and labor charge.</t>
        </is>
      </c>
    </row>
    <row r="22">
      <c r="A22" s="29" t="inlineStr">
        <is>
          <t>Cost Method</t>
        </is>
      </c>
      <c r="B22" s="30" t="inlineStr">
        <is>
          <t>Direct cost uses entered labor hours, internal labor cost, service multiplier, and parts cost.</t>
        </is>
      </c>
    </row>
    <row r="23">
      <c r="A23" s="29" t="inlineStr">
        <is>
          <t>Taxes</t>
        </is>
      </c>
      <c r="B23" s="30" t="inlineStr">
        <is>
          <t>Taxes are not included in the calculated price.</t>
        </is>
      </c>
    </row>
  </sheetData>
  <autoFilter ref="A4:F8"/>
  <mergeCells count="1">
    <mergeCell ref="A1:K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Field Operations Team</dc:creator>
  <dc:title xmlns:dc="http://purl.org/dc/elements/1.1/">HVAC Emergency Service Rate Calculator</dc:title>
  <dc:subject xmlns:dc="http://purl.org/dc/elements/1.1/">Emergency service estimating</dc:subject>
  <dcterms:created xmlns:dcterms="http://purl.org/dc/terms/" xmlns:xsi="http://www.w3.org/2001/XMLSchema-instance" xsi:type="dcterms:W3CDTF">2026-09-12T03:17:02Z</dcterms:created>
  <dcterms:modified xmlns:dcterms="http://purl.org/dc/terms/" xmlns:xsi="http://www.w3.org/2001/XMLSchema-instance" xsi:type="dcterms:W3CDTF">2026-09-12T03:17:03+00:00Z</dcterms:modified>
</cp:coreProperties>
</file>