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Equipment" sheetId="2" state="visible" r:id="rId2"/>
    <sheet xmlns:r="http://schemas.openxmlformats.org/officeDocument/2006/relationships" name="Proposal Items" sheetId="3" state="visible" r:id="rId3"/>
    <sheet xmlns:r="http://schemas.openxmlformats.org/officeDocument/2006/relationships" name="Assumptions" sheetId="4" state="visible" r:id="rId4"/>
  </sheets>
  <definedNames>
    <definedName name="_xlnm._FilterDatabase" localSheetId="1" hidden="1">'Equipment'!$A$5:$N$105</definedName>
    <definedName name="_xlnm._FilterDatabase" localSheetId="2" hidden="1">'Proposal Items'!$A$5:$P$105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#,##0.0"/>
  </numFmts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2656D"/>
      <sz val="9"/>
    </font>
    <font>
      <name val="Calibri"/>
      <b val="1"/>
      <color rgb="00FFFFFF"/>
      <sz val="10"/>
    </font>
    <font>
      <name val="Calibri"/>
      <b val="1"/>
      <color rgb="001F2933"/>
      <sz val="10"/>
    </font>
    <font>
      <name val="Calibri"/>
      <color rgb="001F2933"/>
      <sz val="10"/>
    </font>
  </fonts>
  <fills count="7">
    <fill>
      <patternFill/>
    </fill>
    <fill>
      <patternFill patternType="gray125"/>
    </fill>
    <fill>
      <patternFill patternType="solid">
        <fgColor rgb="0016324F"/>
      </patternFill>
    </fill>
    <fill>
      <patternFill patternType="solid">
        <fgColor rgb="00167D8D"/>
      </patternFill>
    </fill>
    <fill>
      <patternFill patternType="solid">
        <fgColor rgb="00F1F6F7"/>
      </patternFill>
    </fill>
    <fill>
      <patternFill patternType="solid">
        <fgColor rgb="00FFF1DE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8D5D9"/>
      </left>
      <right style="thin">
        <color rgb="00C8D5D9"/>
      </right>
      <top style="thin">
        <color rgb="00C8D5D9"/>
      </top>
      <bottom style="thin">
        <color rgb="00C8D5D9"/>
      </bottom>
    </border>
    <border>
      <left/>
      <right/>
      <top style="thin">
        <color rgb="00C8D5D9"/>
      </top>
      <bottom/>
      <diagonal/>
    </border>
    <border>
      <left/>
      <right style="thin">
        <color rgb="00C8D5D9"/>
      </right>
      <top style="thin">
        <color rgb="00C8D5D9"/>
      </top>
      <bottom/>
      <diagonal/>
    </border>
    <border>
      <left/>
      <right/>
      <top style="thin">
        <color rgb="00C8D5D9"/>
      </top>
      <bottom style="thin">
        <color rgb="00C8D5D9"/>
      </bottom>
      <diagonal/>
    </border>
    <border>
      <left/>
      <right style="thin">
        <color rgb="00C8D5D9"/>
      </right>
      <top style="thin">
        <color rgb="00C8D5D9"/>
      </top>
      <bottom style="thin">
        <color rgb="00C8D5D9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 wrapText="1"/>
    </xf>
    <xf numFmtId="3" fontId="5" fillId="6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left" vertical="center" wrapText="1"/>
    </xf>
    <xf numFmtId="3" fontId="5" fillId="4" borderId="1" applyAlignment="1" pivotButton="0" quotePrefix="0" xfId="0">
      <alignment horizontal="left" vertical="center" wrapText="1"/>
    </xf>
    <xf numFmtId="164" fontId="5" fillId="6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left" vertical="center" wrapText="1"/>
    </xf>
    <xf numFmtId="2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left" vertical="center" wrapText="1"/>
    </xf>
    <xf numFmtId="3" fontId="4" fillId="4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left" vertical="center" wrapText="1"/>
    </xf>
    <xf numFmtId="3" fontId="5" fillId="5" borderId="1" applyAlignment="1" pivotButton="0" quotePrefix="0" xfId="0">
      <alignment horizontal="center" vertical="center"/>
    </xf>
    <xf numFmtId="167" fontId="5" fillId="5" borderId="1" applyAlignment="1" pivotButton="0" quotePrefix="0" xfId="0">
      <alignment horizontal="center" vertical="center"/>
    </xf>
    <xf numFmtId="3" fontId="5" fillId="4" borderId="1" applyAlignment="1" pivotButton="0" quotePrefix="0" xfId="0">
      <alignment horizontal="center" vertical="center"/>
    </xf>
    <xf numFmtId="3" fontId="5" fillId="6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2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2" fontId="5" fillId="5" borderId="1" applyAlignment="1" pivotButton="0" quotePrefix="0" xfId="0">
      <alignment horizontal="center" vertical="center"/>
    </xf>
    <xf numFmtId="2" fontId="5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left" vertical="center" wrapText="1"/>
    </xf>
    <xf numFmtId="2" fontId="5" fillId="6" borderId="1" applyAlignment="1" pivotButton="0" quotePrefix="0" xfId="0">
      <alignment horizontal="center" vertical="center"/>
    </xf>
    <xf numFmtId="164" fontId="5" fillId="5" borderId="1" applyAlignment="1" pivotButton="0" quotePrefix="0" xfId="0">
      <alignment horizontal="left" vertical="center" wrapText="1"/>
    </xf>
    <xf numFmtId="3" fontId="5" fillId="5" borderId="1" applyAlignment="1" pivotButton="0" quotePrefix="0" xfId="0">
      <alignment horizontal="left" vertical="center" wrapText="1"/>
    </xf>
    <xf numFmtId="2" fontId="5" fillId="5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5" fillId="6" borderId="1" applyAlignment="1" pivotButton="0" quotePrefix="0" xfId="0">
      <alignment horizontal="left" vertical="center" wrapText="1"/>
    </xf>
    <xf numFmtId="164" fontId="5" fillId="4" borderId="1" applyAlignment="1" pivotButton="0" quotePrefix="0" xfId="0">
      <alignment horizontal="left" vertical="center" wrapText="1"/>
    </xf>
    <xf numFmtId="165" fontId="5" fillId="4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left" vertical="center" wrapText="1"/>
    </xf>
    <xf numFmtId="166" fontId="5" fillId="4" borderId="1" applyAlignment="1" pivotButton="0" quotePrefix="0" xfId="0">
      <alignment horizontal="left" vertical="center" wrapText="1"/>
    </xf>
    <xf numFmtId="167" fontId="5" fillId="5" borderId="1" applyAlignment="1" pivotButton="0" quotePrefix="0" xfId="0">
      <alignment horizontal="center" vertical="center"/>
    </xf>
    <xf numFmtId="166" fontId="4" fillId="4" borderId="1" applyAlignment="1" pivotButton="0" quotePrefix="0" xfId="0">
      <alignment horizontal="center" vertical="center"/>
    </xf>
    <xf numFmtId="165" fontId="4" fillId="4" borderId="1" applyAlignment="1" pivotButton="0" quotePrefix="0" xfId="0">
      <alignment horizontal="center" vertical="center"/>
    </xf>
    <xf numFmtId="165" fontId="5" fillId="5" borderId="1" applyAlignment="1" pivotButton="0" quotePrefix="0" xfId="0">
      <alignment horizontal="left" vertical="center" wrapText="1"/>
    </xf>
    <xf numFmtId="166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26734D"/>
        </patternFill>
      </fill>
    </dxf>
    <dxf>
      <font>
        <name val="Calibri"/>
        <b val="1"/>
        <color rgb="00FFFFFF"/>
        <sz val="10"/>
      </font>
      <fill>
        <patternFill patternType="solid">
          <fgColor rgb="00C6532F"/>
        </patternFill>
      </fill>
    </dxf>
    <dxf>
      <font>
        <name val="Calibri"/>
        <b val="1"/>
        <color rgb="00FFFFFF"/>
        <sz val="10"/>
      </font>
      <fill>
        <patternFill patternType="solid">
          <fgColor rgb="00E8752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Annual Price by 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'Summary'!E13</f>
            </strRef>
          </tx>
          <spPr>
            <a:solidFill xmlns:a="http://schemas.openxmlformats.org/drawingml/2006/main">
              <a:srgbClr val="E87524"/>
            </a:solidFill>
            <a:ln xmlns:a="http://schemas.openxmlformats.org/drawingml/2006/main">
              <a:solidFill>
                <a:srgbClr val="E87524"/>
              </a:solidFill>
              <a:prstDash val="solid"/>
            </a:ln>
          </spPr>
          <cat>
            <numRef>
              <f>'Summary'!$D$14:$D$16</f>
            </numRef>
          </cat>
          <val>
            <numRef>
              <f>'Summary'!$E$14:$E$16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Annual Price ($)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6</col>
      <colOff>0</colOff>
      <row>3</row>
      <rowOff>0</rowOff>
    </from>
    <ext cx="396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7" customWidth="1" min="1" max="1"/>
    <col width="31" customWidth="1" min="2" max="2"/>
    <col width="3" customWidth="1" min="3" max="3"/>
    <col width="32" customWidth="1" min="4" max="4"/>
    <col width="18" customWidth="1" min="5" max="5"/>
    <col width="3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HVAC Commercial Maintenance Proposal Summary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 ht="28" customHeight="1">
      <c r="A2" s="2" t="inlineStr">
        <is>
          <t>Indicators below are calculated from the fictional equipment scope, proposal items, and editable assumptions.</t>
        </is>
      </c>
    </row>
    <row r="3"/>
    <row r="4">
      <c r="A4" s="3" t="inlineStr">
        <is>
          <t>Proposal Context</t>
        </is>
      </c>
      <c r="B4" s="3" t="n"/>
      <c r="D4" s="3" t="inlineStr">
        <is>
          <t>Scope Indicators</t>
        </is>
      </c>
      <c r="E4" s="3" t="n"/>
    </row>
    <row r="5">
      <c r="A5" s="4" t="inlineStr">
        <is>
          <t>Customer</t>
        </is>
      </c>
      <c r="B5" s="5">
        <f>IF(Assumptions!$B$4="","",Assumptions!$B$4)</f>
        <v/>
      </c>
      <c r="D5" s="4" t="inlineStr">
        <is>
          <t>Included Asset Records</t>
        </is>
      </c>
      <c r="E5" s="6">
        <f>COUNTIF(Equipment!$M$6:$M$105,"Included")</f>
        <v/>
      </c>
    </row>
    <row r="6">
      <c r="A6" s="7" t="inlineStr">
        <is>
          <t>Job / Site</t>
        </is>
      </c>
      <c r="B6" s="8">
        <f>IF(Assumptions!$B$5="","",Assumptions!$B$5)</f>
        <v/>
      </c>
      <c r="D6" s="7" t="inlineStr">
        <is>
          <t>Included Asset Quantity</t>
        </is>
      </c>
      <c r="E6" s="9">
        <f>IF($E$5=0,0,SUMIF(Equipment!$M$6:$M$105,"Included",Equipment!$F$6:$F$105))</f>
        <v/>
      </c>
    </row>
    <row r="7">
      <c r="A7" s="4" t="inlineStr">
        <is>
          <t>Proposal Date</t>
        </is>
      </c>
      <c r="B7" s="37">
        <f>IF(Assumptions!$B$6="","",Assumptions!$B$6)</f>
        <v/>
      </c>
      <c r="D7" s="4" t="inlineStr">
        <is>
          <t>Annual Equipment Visits</t>
        </is>
      </c>
      <c r="E7" s="6">
        <f>IF($E$5=0,0,IFERROR(SUMPRODUCT(--(Equipment!$M$6:$M$105="Included"),Equipment!$F$6:$F$105,Equipment!$J$6:$J$105),0))</f>
        <v/>
      </c>
    </row>
    <row r="8">
      <c r="A8" s="7" t="inlineStr">
        <is>
          <t>Proposed Start Date</t>
        </is>
      </c>
      <c r="B8" s="38">
        <f>IF(Assumptions!$B$7="","",Assumptions!$B$7)</f>
        <v/>
      </c>
      <c r="D8" s="7" t="inlineStr">
        <is>
          <t>Included Proposal Lines</t>
        </is>
      </c>
      <c r="E8" s="9">
        <f>COUNTIF('Proposal Items'!$O$6:$O$105,"Included")</f>
        <v/>
      </c>
    </row>
    <row r="9">
      <c r="A9" s="4" t="inlineStr">
        <is>
          <t>Prepared By</t>
        </is>
      </c>
      <c r="B9" s="5">
        <f>IF(Assumptions!$B$8="","",Assumptions!$B$8)</f>
        <v/>
      </c>
      <c r="D9" s="4" t="inlineStr">
        <is>
          <t>Optional Proposal Lines</t>
        </is>
      </c>
      <c r="E9" s="6">
        <f>COUNTIF('Proposal Items'!$O$6:$O$105,"Optional")</f>
        <v/>
      </c>
    </row>
    <row r="10">
      <c r="D10" s="7" t="inlineStr">
        <is>
          <t>Excluded Proposal Lines</t>
        </is>
      </c>
      <c r="E10" s="9">
        <f>COUNTIF('Proposal Items'!$O$6:$O$105,"Excluded")</f>
        <v/>
      </c>
    </row>
    <row r="11"/>
    <row r="12"/>
    <row r="13">
      <c r="A13" s="3" t="inlineStr">
        <is>
          <t>Annual Pricing</t>
        </is>
      </c>
      <c r="B13" s="3" t="n"/>
      <c r="D13" s="3" t="inlineStr">
        <is>
          <t>Scope Status</t>
        </is>
      </c>
      <c r="E13" s="3" t="inlineStr">
        <is>
          <t>Annual Price</t>
        </is>
      </c>
    </row>
    <row r="14">
      <c r="A14" s="7" t="inlineStr">
        <is>
          <t>Annual Labor Hours</t>
        </is>
      </c>
      <c r="B14" s="12">
        <f>IF(COUNTIF('Proposal Items'!$O$6:$O$105,"Included")=0,"",SUMIF('Proposal Items'!$O$6:$O$105,"Included",'Proposal Items'!$H$6:$H$105))</f>
        <v/>
      </c>
      <c r="D14" s="7" t="inlineStr">
        <is>
          <t>Included</t>
        </is>
      </c>
      <c r="E14" s="39">
        <f>IF(COUNTIF('Proposal Items'!$O$6:$O$105,$D14)=0,"",SUMIF('Proposal Items'!$O$6:$O$105,$D14,'Proposal Items'!$M$6:$M$105))</f>
        <v/>
      </c>
    </row>
    <row r="15">
      <c r="A15" s="4" t="inlineStr">
        <is>
          <t>Annual Direct Cost</t>
        </is>
      </c>
      <c r="B15" s="40">
        <f>IF(COUNTIF('Proposal Items'!$O$6:$O$105,"Included")=0,"",SUMIF('Proposal Items'!$O$6:$O$105,"Included",'Proposal Items'!$K$6:$K$105))</f>
        <v/>
      </c>
      <c r="D15" s="4" t="inlineStr">
        <is>
          <t>Optional</t>
        </is>
      </c>
      <c r="E15" s="40">
        <f>IF(COUNTIF('Proposal Items'!$O$6:$O$105,$D15)=0,"",SUMIF('Proposal Items'!$O$6:$O$105,$D15,'Proposal Items'!$M$6:$M$105))</f>
        <v/>
      </c>
    </row>
    <row r="16">
      <c r="A16" s="7" t="inlineStr">
        <is>
          <t>Annual Proposed Price</t>
        </is>
      </c>
      <c r="B16" s="39">
        <f>IF(COUNTIF('Proposal Items'!$O$6:$O$105,"Included")=0,"",SUMIF('Proposal Items'!$O$6:$O$105,"Included",'Proposal Items'!$M$6:$M$105))</f>
        <v/>
      </c>
      <c r="D16" s="7" t="inlineStr">
        <is>
          <t>Excluded</t>
        </is>
      </c>
      <c r="E16" s="39">
        <f>IF(COUNTIF('Proposal Items'!$O$6:$O$105,$D16)=0,"",SUMIF('Proposal Items'!$O$6:$O$105,$D16,'Proposal Items'!$M$6:$M$105))</f>
        <v/>
      </c>
    </row>
    <row r="17">
      <c r="A17" s="4" t="inlineStr">
        <is>
          <t>Gross Margin Dollars</t>
        </is>
      </c>
      <c r="B17" s="40">
        <f>IF(OR($B$15="",$B$16=""),"",$B$16-$B$15)</f>
        <v/>
      </c>
    </row>
    <row r="18">
      <c r="A18" s="7" t="inlineStr">
        <is>
          <t>Gross Margin Percent</t>
        </is>
      </c>
      <c r="B18" s="41">
        <f>IFERROR($B$17/$B$16,"")</f>
        <v/>
      </c>
      <c r="D18" s="3" t="inlineStr">
        <is>
          <t>Review Indicators</t>
        </is>
      </c>
      <c r="E18" s="3" t="n"/>
    </row>
    <row r="19">
      <c r="A19" s="4" t="inlineStr">
        <is>
          <t>Price per Planned Visit</t>
        </is>
      </c>
      <c r="B19" s="40">
        <f>IFERROR($B$16/$E$7,"")</f>
        <v/>
      </c>
      <c r="D19" s="4" t="inlineStr">
        <is>
          <t>Included Assets Missing Visits</t>
        </is>
      </c>
      <c r="E19" s="6">
        <f>COUNTIFS(Equipment!$M$6:$M$105,"Included",Equipment!$J$6:$J$105,"")</f>
        <v/>
      </c>
    </row>
    <row r="20">
      <c r="A20" s="7" t="inlineStr">
        <is>
          <t>Price per Labor Hour</t>
        </is>
      </c>
      <c r="B20" s="39">
        <f>IFERROR($B$16/$B$14,"")</f>
        <v/>
      </c>
      <c r="D20" s="7" t="inlineStr">
        <is>
          <t>Included Lines Missing Price</t>
        </is>
      </c>
      <c r="E20" s="9">
        <f>COUNTIFS('Proposal Items'!$O$6:$O$105,"Included",'Proposal Items'!$M$6:$M$105,"")</f>
        <v/>
      </c>
    </row>
    <row r="21">
      <c r="D21" s="4" t="inlineStr">
        <is>
          <t>Markup Review Lines</t>
        </is>
      </c>
      <c r="E21" s="6">
        <f>COUNTIFS('Proposal Items'!$O$6:$O$105,"Included",'Proposal Items'!$L$6:$L$105,"&gt;"&amp;Assumptions!$B$11)</f>
        <v/>
      </c>
    </row>
    <row r="22">
      <c r="D22" s="7" t="inlineStr">
        <is>
          <t>Included Assets Missing Technician</t>
        </is>
      </c>
      <c r="E22" s="9">
        <f>COUNTIFS(Equipment!$M$6:$M$105,"Included",Equipment!$K$6:$K$105,"")</f>
        <v/>
      </c>
    </row>
    <row r="23"/>
    <row r="24" ht="34" customHeight="1">
      <c r="A24" s="2" t="inlineStr">
        <is>
          <t>Orange or red alerts indicate entries that need human review; they do not verify field conditions, scope, or pricing.</t>
        </is>
      </c>
    </row>
  </sheetData>
  <mergeCells count="1">
    <mergeCell ref="A1:N1"/>
  </mergeCells>
  <conditionalFormatting sqref="B16:B18">
    <cfRule type="expression" priority="1" dxfId="0">
      <formula>$B16&lt;&gt;""</formula>
    </cfRule>
  </conditionalFormatting>
  <conditionalFormatting sqref="E19:E22">
    <cfRule type="expression" priority="2" dxfId="1">
      <formula>E19&gt;0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U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29" customWidth="1" min="2" max="2"/>
    <col width="24" customWidth="1" min="3" max="3"/>
    <col width="20" customWidth="1" min="4" max="4"/>
    <col width="34" customWidth="1" min="5" max="5"/>
    <col width="11" customWidth="1" min="6" max="6"/>
    <col width="13" customWidth="1" min="7" max="7"/>
    <col width="15" customWidth="1" min="8" max="8"/>
    <col width="18" customWidth="1" min="9" max="9"/>
    <col width="13" customWidth="1" min="10" max="10"/>
    <col width="24" customWidth="1" min="11" max="11"/>
    <col width="16" customWidth="1" min="12" max="12"/>
    <col width="13" customWidth="1" min="13" max="13"/>
    <col width="39" customWidth="1" min="14" max="14"/>
    <col hidden="1" width="13" customWidth="1" min="16" max="16"/>
    <col hidden="1" width="13" customWidth="1" min="17" max="17"/>
    <col hidden="1" width="13" customWidth="1" min="18" max="18"/>
    <col hidden="1" width="13" customWidth="1" min="19" max="19"/>
    <col hidden="1" width="13" customWidth="1" min="20" max="20"/>
    <col hidden="1" width="13" customWidth="1" min="21" max="21"/>
  </cols>
  <sheetData>
    <row r="1" ht="28" customHeight="1">
      <c r="A1" s="1" t="inlineStr">
        <is>
          <t>Commercial HVAC Equipment Scope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6" t="n"/>
    </row>
    <row r="2" ht="28" customHeight="1">
      <c r="A2" s="2" t="inlineStr">
        <is>
          <t>Enter fictional commercial assets, service frequency, responsibility, status, and proposal exclusions.</t>
        </is>
      </c>
    </row>
    <row r="3">
      <c r="A3" s="3" t="inlineStr">
        <is>
          <t>Quantity Review Threshold</t>
        </is>
      </c>
      <c r="B3" s="16">
        <f>Assumptions!$B$12</f>
        <v/>
      </c>
    </row>
    <row r="4"/>
    <row r="5" ht="34" customHeight="1">
      <c r="A5" s="17" t="inlineStr">
        <is>
          <t>Asset ID</t>
        </is>
      </c>
      <c r="B5" s="17" t="inlineStr">
        <is>
          <t>Customer</t>
        </is>
      </c>
      <c r="C5" s="17" t="inlineStr">
        <is>
          <t>Job / Site</t>
        </is>
      </c>
      <c r="D5" s="17" t="inlineStr">
        <is>
          <t>Equipment Type</t>
        </is>
      </c>
      <c r="E5" s="17" t="inlineStr">
        <is>
          <t>Equipment Description</t>
        </is>
      </c>
      <c r="F5" s="17" t="inlineStr">
        <is>
          <t>Quantity</t>
        </is>
      </c>
      <c r="G5" s="17" t="inlineStr">
        <is>
          <t>Capacity</t>
        </is>
      </c>
      <c r="H5" s="17" t="inlineStr">
        <is>
          <t>Capacity Unit</t>
        </is>
      </c>
      <c r="I5" s="17" t="inlineStr">
        <is>
          <t>Service Frequency</t>
        </is>
      </c>
      <c r="J5" s="17" t="inlineStr">
        <is>
          <t>Visits / Year</t>
        </is>
      </c>
      <c r="K5" s="17" t="inlineStr">
        <is>
          <t>Assigned Technician</t>
        </is>
      </c>
      <c r="L5" s="17" t="inlineStr">
        <is>
          <t>Responsibility</t>
        </is>
      </c>
      <c r="M5" s="17" t="inlineStr">
        <is>
          <t>Status</t>
        </is>
      </c>
      <c r="N5" s="17" t="inlineStr">
        <is>
          <t>Exclusions / Notes</t>
        </is>
      </c>
    </row>
    <row r="6" ht="30" customHeight="1">
      <c r="A6" s="18" t="inlineStr">
        <is>
          <t>FX-A001</t>
        </is>
      </c>
      <c r="B6" s="19" t="inlineStr">
        <is>
          <t>Fictional Northstar Commerce LLC</t>
        </is>
      </c>
      <c r="C6" s="19" t="inlineStr">
        <is>
          <t>Fictional Summit Plaza</t>
        </is>
      </c>
      <c r="D6" s="18" t="inlineStr">
        <is>
          <t>Rooftop Unit</t>
        </is>
      </c>
      <c r="E6" s="19" t="inlineStr">
        <is>
          <t>West roof unit serving fictional suite A</t>
        </is>
      </c>
      <c r="F6" s="20" t="n">
        <v>1</v>
      </c>
      <c r="G6" s="42" t="n">
        <v>12.5</v>
      </c>
      <c r="H6" s="18" t="inlineStr">
        <is>
          <t>tons</t>
        </is>
      </c>
      <c r="I6" s="18" t="inlineStr">
        <is>
          <t>Quarterly</t>
        </is>
      </c>
      <c r="J6" s="22">
        <f>IF(OR($A6="",$I6=""),"",IFERROR(VLOOKUP($I6,Assumptions!$D$4:$E$8,2,FALSE),""))</f>
        <v/>
      </c>
      <c r="K6" s="18" t="inlineStr">
        <is>
          <t>Fictional Casey Rowan</t>
        </is>
      </c>
      <c r="L6" s="18" t="inlineStr">
        <is>
          <t>Contractor</t>
        </is>
      </c>
      <c r="M6" s="18" t="inlineStr">
        <is>
          <t>Included</t>
        </is>
      </c>
      <c r="N6" s="19" t="inlineStr">
        <is>
          <t>Controls programming is not included.</t>
        </is>
      </c>
      <c r="P6">
        <f>Assumptions!$G$4</f>
        <v/>
      </c>
      <c r="Q6">
        <f>Assumptions!$I$4</f>
        <v/>
      </c>
      <c r="R6">
        <f>Assumptions!$D$4</f>
        <v/>
      </c>
      <c r="S6">
        <f>Assumptions!$M$4</f>
        <v/>
      </c>
      <c r="T6">
        <f>Assumptions!$O$4</f>
        <v/>
      </c>
      <c r="U6">
        <f>Assumptions!$Q$4</f>
        <v/>
      </c>
    </row>
    <row r="7" ht="30" customHeight="1">
      <c r="A7" s="18" t="inlineStr">
        <is>
          <t>FX-A002</t>
        </is>
      </c>
      <c r="B7" s="19" t="inlineStr">
        <is>
          <t>Fictional Northstar Commerce LLC</t>
        </is>
      </c>
      <c r="C7" s="19" t="inlineStr">
        <is>
          <t>Fictional Summit Plaza</t>
        </is>
      </c>
      <c r="D7" s="18" t="inlineStr">
        <is>
          <t>Rooftop Unit</t>
        </is>
      </c>
      <c r="E7" s="19" t="inlineStr">
        <is>
          <t>East roof unit serving fictional suite B</t>
        </is>
      </c>
      <c r="F7" s="20" t="n">
        <v>1</v>
      </c>
      <c r="G7" s="42" t="n">
        <v>10</v>
      </c>
      <c r="H7" s="18" t="inlineStr">
        <is>
          <t>tons</t>
        </is>
      </c>
      <c r="I7" s="18" t="inlineStr">
        <is>
          <t>Quarterly</t>
        </is>
      </c>
      <c r="J7" s="23">
        <f>IF(OR($A7="",$I7=""),"",IFERROR(VLOOKUP($I7,Assumptions!$D$4:$E$8,2,FALSE),""))</f>
        <v/>
      </c>
      <c r="K7" s="18" t="inlineStr">
        <is>
          <t>Fictional Morgan Vale</t>
        </is>
      </c>
      <c r="L7" s="18" t="inlineStr">
        <is>
          <t>Contractor</t>
        </is>
      </c>
      <c r="M7" s="18" t="inlineStr">
        <is>
          <t>Included</t>
        </is>
      </c>
      <c r="N7" s="19" t="inlineStr">
        <is>
          <t>Roof access remains a customer responsibility.</t>
        </is>
      </c>
      <c r="P7">
        <f>Assumptions!$G$5</f>
        <v/>
      </c>
      <c r="Q7">
        <f>Assumptions!$I$5</f>
        <v/>
      </c>
      <c r="R7">
        <f>Assumptions!$D$5</f>
        <v/>
      </c>
      <c r="S7">
        <f>Assumptions!$M$5</f>
        <v/>
      </c>
      <c r="T7">
        <f>Assumptions!$O$5</f>
        <v/>
      </c>
      <c r="U7">
        <f>Assumptions!$Q$5</f>
        <v/>
      </c>
    </row>
    <row r="8" ht="30" customHeight="1">
      <c r="A8" s="18" t="inlineStr">
        <is>
          <t>FX-A003</t>
        </is>
      </c>
      <c r="B8" s="19" t="inlineStr">
        <is>
          <t>Fictional Northstar Commerce LLC</t>
        </is>
      </c>
      <c r="C8" s="19" t="inlineStr">
        <is>
          <t>Fictional Summit Plaza</t>
        </is>
      </c>
      <c r="D8" s="18" t="inlineStr">
        <is>
          <t>Air Handler</t>
        </is>
      </c>
      <c r="E8" s="19" t="inlineStr">
        <is>
          <t>North mechanical room air handler</t>
        </is>
      </c>
      <c r="F8" s="20" t="n">
        <v>1</v>
      </c>
      <c r="G8" s="42" t="n">
        <v>18000</v>
      </c>
      <c r="H8" s="18" t="inlineStr">
        <is>
          <t>CFM</t>
        </is>
      </c>
      <c r="I8" s="18" t="inlineStr">
        <is>
          <t>Monthly</t>
        </is>
      </c>
      <c r="J8" s="22">
        <f>IF(OR($A8="",$I8=""),"",IFERROR(VLOOKUP($I8,Assumptions!$D$4:$E$8,2,FALSE),""))</f>
        <v/>
      </c>
      <c r="K8" s="18" t="inlineStr">
        <is>
          <t>Fictional Casey Rowan</t>
        </is>
      </c>
      <c r="L8" s="18" t="inlineStr">
        <is>
          <t>Shared</t>
        </is>
      </c>
      <c r="M8" s="18" t="inlineStr">
        <is>
          <t>Included</t>
        </is>
      </c>
      <c r="N8" s="19" t="inlineStr">
        <is>
          <t>Filter allowance is listed in the proposal line.</t>
        </is>
      </c>
      <c r="P8">
        <f>Assumptions!$G$6</f>
        <v/>
      </c>
      <c r="Q8">
        <f>Assumptions!$I$6</f>
        <v/>
      </c>
      <c r="R8">
        <f>Assumptions!$D$6</f>
        <v/>
      </c>
      <c r="S8">
        <f>Assumptions!$M$6</f>
        <v/>
      </c>
      <c r="T8">
        <f>Assumptions!$O$6</f>
        <v/>
      </c>
      <c r="U8">
        <f>Assumptions!$Q$6</f>
        <v/>
      </c>
    </row>
    <row r="9" ht="30" customHeight="1">
      <c r="A9" s="18" t="inlineStr">
        <is>
          <t>FX-A004</t>
        </is>
      </c>
      <c r="B9" s="19" t="inlineStr">
        <is>
          <t>Fictional Northstar Commerce LLC</t>
        </is>
      </c>
      <c r="C9" s="19" t="inlineStr">
        <is>
          <t>Fictional Summit Plaza</t>
        </is>
      </c>
      <c r="D9" s="18" t="inlineStr">
        <is>
          <t>Split System</t>
        </is>
      </c>
      <c r="E9" s="19" t="inlineStr">
        <is>
          <t>Fictional records room split system</t>
        </is>
      </c>
      <c r="F9" s="20" t="n">
        <v>1</v>
      </c>
      <c r="G9" s="42" t="n">
        <v>5</v>
      </c>
      <c r="H9" s="18" t="inlineStr">
        <is>
          <t>tons</t>
        </is>
      </c>
      <c r="I9" s="18" t="inlineStr">
        <is>
          <t>Quarterly</t>
        </is>
      </c>
      <c r="J9" s="23">
        <f>IF(OR($A9="",$I9=""),"",IFERROR(VLOOKUP($I9,Assumptions!$D$4:$E$8,2,FALSE),""))</f>
        <v/>
      </c>
      <c r="K9" s="18" t="inlineStr">
        <is>
          <t>Fictional Jordan Pike</t>
        </is>
      </c>
      <c r="L9" s="18" t="inlineStr">
        <is>
          <t>Contractor</t>
        </is>
      </c>
      <c r="M9" s="18" t="inlineStr">
        <is>
          <t>Included</t>
        </is>
      </c>
      <c r="N9" s="19" t="inlineStr">
        <is>
          <t>Refrigerant repairs are not included.</t>
        </is>
      </c>
      <c r="P9">
        <f>Assumptions!$G$7</f>
        <v/>
      </c>
      <c r="Q9">
        <f>Assumptions!$I$7</f>
        <v/>
      </c>
      <c r="R9">
        <f>Assumptions!$D$7</f>
        <v/>
      </c>
      <c r="S9">
        <f>Assumptions!$M$7</f>
        <v/>
      </c>
      <c r="T9">
        <f>Assumptions!$O$7</f>
        <v/>
      </c>
    </row>
    <row r="10" ht="30" customHeight="1">
      <c r="A10" s="18" t="inlineStr">
        <is>
          <t>FX-A005</t>
        </is>
      </c>
      <c r="B10" s="19" t="inlineStr">
        <is>
          <t>Fictional Northstar Commerce LLC</t>
        </is>
      </c>
      <c r="C10" s="19" t="inlineStr">
        <is>
          <t>Fictional Summit Plaza</t>
        </is>
      </c>
      <c r="D10" s="18" t="inlineStr">
        <is>
          <t>Make-Up Air Unit</t>
        </is>
      </c>
      <c r="E10" s="19" t="inlineStr">
        <is>
          <t>Fictional café make-up air unit</t>
        </is>
      </c>
      <c r="F10" s="20" t="n">
        <v>1</v>
      </c>
      <c r="G10" s="42" t="n">
        <v>7500</v>
      </c>
      <c r="H10" s="18" t="inlineStr">
        <is>
          <t>CFM</t>
        </is>
      </c>
      <c r="I10" s="18" t="inlineStr">
        <is>
          <t>Quarterly</t>
        </is>
      </c>
      <c r="J10" s="22">
        <f>IF(OR($A10="",$I10=""),"",IFERROR(VLOOKUP($I10,Assumptions!$D$4:$E$8,2,FALSE),""))</f>
        <v/>
      </c>
      <c r="K10" s="18" t="inlineStr">
        <is>
          <t>Fictional Morgan Vale</t>
        </is>
      </c>
      <c r="L10" s="18" t="inlineStr">
        <is>
          <t>Shared</t>
        </is>
      </c>
      <c r="M10" s="18" t="inlineStr">
        <is>
          <t>Optional</t>
        </is>
      </c>
      <c r="N10" s="19" t="inlineStr">
        <is>
          <t>Kitchen shutdown coordination requires customer review.</t>
        </is>
      </c>
      <c r="P10">
        <f>Assumptions!$G$8</f>
        <v/>
      </c>
      <c r="Q10">
        <f>Assumptions!$I$8</f>
        <v/>
      </c>
      <c r="R10">
        <f>Assumptions!$D$8</f>
        <v/>
      </c>
    </row>
    <row r="11" ht="30" customHeight="1">
      <c r="A11" s="18" t="inlineStr">
        <is>
          <t>FX-A006</t>
        </is>
      </c>
      <c r="B11" s="19" t="inlineStr">
        <is>
          <t>Fictional Northstar Commerce LLC</t>
        </is>
      </c>
      <c r="C11" s="19" t="inlineStr">
        <is>
          <t>Fictional Summit Plaza</t>
        </is>
      </c>
      <c r="D11" s="18" t="inlineStr">
        <is>
          <t>Exhaust Fan</t>
        </is>
      </c>
      <c r="E11" s="19" t="inlineStr">
        <is>
          <t>Restroom exhaust fan group</t>
        </is>
      </c>
      <c r="F11" s="20" t="n">
        <v>3</v>
      </c>
      <c r="G11" s="42" t="n">
        <v>1</v>
      </c>
      <c r="H11" s="18" t="inlineStr">
        <is>
          <t>horsepower</t>
        </is>
      </c>
      <c r="I11" s="18" t="inlineStr">
        <is>
          <t>Semiannual</t>
        </is>
      </c>
      <c r="J11" s="23">
        <f>IF(OR($A11="",$I11=""),"",IFERROR(VLOOKUP($I11,Assumptions!$D$4:$E$8,2,FALSE),""))</f>
        <v/>
      </c>
      <c r="K11" s="18" t="inlineStr">
        <is>
          <t>Fictional Jordan Pike</t>
        </is>
      </c>
      <c r="L11" s="18" t="inlineStr">
        <is>
          <t>Contractor</t>
        </is>
      </c>
      <c r="M11" s="18" t="inlineStr">
        <is>
          <t>Included</t>
        </is>
      </c>
      <c r="N11" s="19" t="inlineStr">
        <is>
          <t>Belt replacement is priced separately if requested.</t>
        </is>
      </c>
      <c r="P11">
        <f>Assumptions!$G$9</f>
        <v/>
      </c>
      <c r="Q11">
        <f>Assumptions!$I$9</f>
        <v/>
      </c>
    </row>
    <row r="12" ht="30" customHeight="1">
      <c r="A12" s="18" t="inlineStr">
        <is>
          <t>FX-A007</t>
        </is>
      </c>
      <c r="B12" s="19" t="inlineStr">
        <is>
          <t>Fictional Northstar Commerce LLC</t>
        </is>
      </c>
      <c r="C12" s="19" t="inlineStr">
        <is>
          <t>Fictional Summit Plaza</t>
        </is>
      </c>
      <c r="D12" s="18" t="inlineStr">
        <is>
          <t>Boiler</t>
        </is>
      </c>
      <c r="E12" s="19" t="inlineStr">
        <is>
          <t>Fictional heating loop boiler</t>
        </is>
      </c>
      <c r="F12" s="20" t="n">
        <v>1</v>
      </c>
      <c r="G12" s="42" t="n">
        <v>900000</v>
      </c>
      <c r="H12" s="18" t="inlineStr">
        <is>
          <t>Btu/h</t>
        </is>
      </c>
      <c r="I12" s="18" t="inlineStr">
        <is>
          <t>Annual</t>
        </is>
      </c>
      <c r="J12" s="22">
        <f>IF(OR($A12="",$I12=""),"",IFERROR(VLOOKUP($I12,Assumptions!$D$4:$E$8,2,FALSE),""))</f>
        <v/>
      </c>
      <c r="K12" s="18" t="inlineStr">
        <is>
          <t>Fictional Casey Rowan</t>
        </is>
      </c>
      <c r="L12" s="18" t="inlineStr">
        <is>
          <t>Shared</t>
        </is>
      </c>
      <c r="M12" s="18" t="inlineStr">
        <is>
          <t>Included</t>
        </is>
      </c>
      <c r="N12" s="19" t="inlineStr">
        <is>
          <t>Water treatment remains a customer responsibility.</t>
        </is>
      </c>
      <c r="P12">
        <f>Assumptions!$G$10</f>
        <v/>
      </c>
    </row>
    <row r="13" ht="30" customHeight="1">
      <c r="A13" s="18" t="inlineStr">
        <is>
          <t>FX-A008</t>
        </is>
      </c>
      <c r="B13" s="19" t="inlineStr">
        <is>
          <t>Fictional Northstar Commerce LLC</t>
        </is>
      </c>
      <c r="C13" s="19" t="inlineStr">
        <is>
          <t>Fictional Summit Plaza</t>
        </is>
      </c>
      <c r="D13" s="18" t="inlineStr">
        <is>
          <t>Chiller</t>
        </is>
      </c>
      <c r="E13" s="19" t="inlineStr">
        <is>
          <t>Fictional comfort cooling chiller</t>
        </is>
      </c>
      <c r="F13" s="20" t="n">
        <v>1</v>
      </c>
      <c r="G13" s="42" t="n">
        <v>80</v>
      </c>
      <c r="H13" s="18" t="inlineStr">
        <is>
          <t>tons</t>
        </is>
      </c>
      <c r="I13" s="18" t="inlineStr">
        <is>
          <t>Semiannual</t>
        </is>
      </c>
      <c r="J13" s="23">
        <f>IF(OR($A13="",$I13=""),"",IFERROR(VLOOKUP($I13,Assumptions!$D$4:$E$8,2,FALSE),""))</f>
        <v/>
      </c>
      <c r="K13" s="18" t="inlineStr">
        <is>
          <t>Fictional Morgan Vale</t>
        </is>
      </c>
      <c r="L13" s="18" t="inlineStr">
        <is>
          <t>Contractor</t>
        </is>
      </c>
      <c r="M13" s="18" t="inlineStr">
        <is>
          <t>Optional</t>
        </is>
      </c>
      <c r="N13" s="19" t="inlineStr">
        <is>
          <t>Tube cleaning and water treatment are not included.</t>
        </is>
      </c>
      <c r="P13">
        <f>Assumptions!$G$11</f>
        <v/>
      </c>
    </row>
    <row r="14" ht="30" customHeight="1">
      <c r="A14" s="18" t="inlineStr">
        <is>
          <t>FX-A009</t>
        </is>
      </c>
      <c r="B14" s="19" t="inlineStr">
        <is>
          <t>Fictional Northstar Commerce LLC</t>
        </is>
      </c>
      <c r="C14" s="19" t="inlineStr">
        <is>
          <t>Fictional Summit Plaza</t>
        </is>
      </c>
      <c r="D14" s="18" t="inlineStr">
        <is>
          <t>Heat Pump</t>
        </is>
      </c>
      <c r="E14" s="19" t="inlineStr">
        <is>
          <t>Fictional lobby heat pump</t>
        </is>
      </c>
      <c r="F14" s="20" t="n">
        <v>1</v>
      </c>
      <c r="G14" s="42" t="n">
        <v>4</v>
      </c>
      <c r="H14" s="18" t="inlineStr">
        <is>
          <t>tons</t>
        </is>
      </c>
      <c r="I14" s="18" t="inlineStr">
        <is>
          <t>Quarterly</t>
        </is>
      </c>
      <c r="J14" s="22">
        <f>IF(OR($A14="",$I14=""),"",IFERROR(VLOOKUP($I14,Assumptions!$D$4:$E$8,2,FALSE),""))</f>
        <v/>
      </c>
      <c r="K14" s="18" t="inlineStr">
        <is>
          <t>Fictional Jordan Pike</t>
        </is>
      </c>
      <c r="L14" s="18" t="inlineStr">
        <is>
          <t>Contractor</t>
        </is>
      </c>
      <c r="M14" s="18" t="inlineStr">
        <is>
          <t>Included</t>
        </is>
      </c>
      <c r="N14" s="19" t="inlineStr">
        <is>
          <t>Wall finish repairs are not included.</t>
        </is>
      </c>
    </row>
    <row r="15" ht="30" customHeight="1">
      <c r="A15" s="18" t="inlineStr">
        <is>
          <t>FX-A010</t>
        </is>
      </c>
      <c r="B15" s="19" t="inlineStr">
        <is>
          <t>Fictional Northstar Commerce LLC</t>
        </is>
      </c>
      <c r="C15" s="19" t="inlineStr">
        <is>
          <t>Fictional Summit Plaza</t>
        </is>
      </c>
      <c r="D15" s="18" t="inlineStr">
        <is>
          <t>Exhaust Fan</t>
        </is>
      </c>
      <c r="E15" s="19" t="inlineStr">
        <is>
          <t>Loading area exhaust fan</t>
        </is>
      </c>
      <c r="F15" s="20" t="n">
        <v>1</v>
      </c>
      <c r="G15" s="42" t="n">
        <v>2</v>
      </c>
      <c r="H15" s="18" t="inlineStr">
        <is>
          <t>horsepower</t>
        </is>
      </c>
      <c r="I15" s="18" t="inlineStr">
        <is>
          <t>Annual</t>
        </is>
      </c>
      <c r="J15" s="23">
        <f>IF(OR($A15="",$I15=""),"",IFERROR(VLOOKUP($I15,Assumptions!$D$4:$E$8,2,FALSE),""))</f>
        <v/>
      </c>
      <c r="K15" s="18" t="inlineStr">
        <is>
          <t>Fictional Casey Rowan</t>
        </is>
      </c>
      <c r="L15" s="18" t="inlineStr">
        <is>
          <t>Excluded</t>
        </is>
      </c>
      <c r="M15" s="18" t="inlineStr">
        <is>
          <t>Excluded</t>
        </is>
      </c>
      <c r="N15" s="19" t="inlineStr">
        <is>
          <t>Excluded from the current proposal draft.</t>
        </is>
      </c>
    </row>
    <row r="16" ht="30" customHeight="1">
      <c r="A16" s="18" t="n"/>
      <c r="B16" s="19" t="n"/>
      <c r="C16" s="19" t="n"/>
      <c r="D16" s="18" t="n"/>
      <c r="E16" s="19" t="n"/>
      <c r="F16" s="20" t="n"/>
      <c r="G16" s="42" t="n"/>
      <c r="H16" s="18" t="n"/>
      <c r="I16" s="18" t="n"/>
      <c r="J16" s="22">
        <f>IF(OR($A16="",$I16=""),"",IFERROR(VLOOKUP($I16,Assumptions!$D$4:$E$8,2,FALSE),""))</f>
        <v/>
      </c>
      <c r="K16" s="18" t="n"/>
      <c r="L16" s="18" t="n"/>
      <c r="M16" s="18" t="n"/>
      <c r="N16" s="19" t="n"/>
    </row>
    <row r="17" ht="30" customHeight="1">
      <c r="A17" s="18" t="n"/>
      <c r="B17" s="19" t="n"/>
      <c r="C17" s="19" t="n"/>
      <c r="D17" s="18" t="n"/>
      <c r="E17" s="19" t="n"/>
      <c r="F17" s="20" t="n"/>
      <c r="G17" s="42" t="n"/>
      <c r="H17" s="18" t="n"/>
      <c r="I17" s="18" t="n"/>
      <c r="J17" s="23">
        <f>IF(OR($A17="",$I17=""),"",IFERROR(VLOOKUP($I17,Assumptions!$D$4:$E$8,2,FALSE),""))</f>
        <v/>
      </c>
      <c r="K17" s="18" t="n"/>
      <c r="L17" s="18" t="n"/>
      <c r="M17" s="18" t="n"/>
      <c r="N17" s="19" t="n"/>
    </row>
    <row r="18" ht="30" customHeight="1">
      <c r="A18" s="18" t="n"/>
      <c r="B18" s="19" t="n"/>
      <c r="C18" s="19" t="n"/>
      <c r="D18" s="18" t="n"/>
      <c r="E18" s="19" t="n"/>
      <c r="F18" s="20" t="n"/>
      <c r="G18" s="42" t="n"/>
      <c r="H18" s="18" t="n"/>
      <c r="I18" s="18" t="n"/>
      <c r="J18" s="22">
        <f>IF(OR($A18="",$I18=""),"",IFERROR(VLOOKUP($I18,Assumptions!$D$4:$E$8,2,FALSE),""))</f>
        <v/>
      </c>
      <c r="K18" s="18" t="n"/>
      <c r="L18" s="18" t="n"/>
      <c r="M18" s="18" t="n"/>
      <c r="N18" s="19" t="n"/>
    </row>
    <row r="19" ht="30" customHeight="1">
      <c r="A19" s="18" t="n"/>
      <c r="B19" s="19" t="n"/>
      <c r="C19" s="19" t="n"/>
      <c r="D19" s="18" t="n"/>
      <c r="E19" s="19" t="n"/>
      <c r="F19" s="20" t="n"/>
      <c r="G19" s="42" t="n"/>
      <c r="H19" s="18" t="n"/>
      <c r="I19" s="18" t="n"/>
      <c r="J19" s="23">
        <f>IF(OR($A19="",$I19=""),"",IFERROR(VLOOKUP($I19,Assumptions!$D$4:$E$8,2,FALSE),""))</f>
        <v/>
      </c>
      <c r="K19" s="18" t="n"/>
      <c r="L19" s="18" t="n"/>
      <c r="M19" s="18" t="n"/>
      <c r="N19" s="19" t="n"/>
    </row>
    <row r="20" ht="30" customHeight="1">
      <c r="A20" s="18" t="n"/>
      <c r="B20" s="19" t="n"/>
      <c r="C20" s="19" t="n"/>
      <c r="D20" s="18" t="n"/>
      <c r="E20" s="19" t="n"/>
      <c r="F20" s="20" t="n"/>
      <c r="G20" s="42" t="n"/>
      <c r="H20" s="18" t="n"/>
      <c r="I20" s="18" t="n"/>
      <c r="J20" s="22">
        <f>IF(OR($A20="",$I20=""),"",IFERROR(VLOOKUP($I20,Assumptions!$D$4:$E$8,2,FALSE),""))</f>
        <v/>
      </c>
      <c r="K20" s="18" t="n"/>
      <c r="L20" s="18" t="n"/>
      <c r="M20" s="18" t="n"/>
      <c r="N20" s="19" t="n"/>
    </row>
    <row r="21" ht="30" customHeight="1">
      <c r="A21" s="18" t="n"/>
      <c r="B21" s="19" t="n"/>
      <c r="C21" s="19" t="n"/>
      <c r="D21" s="18" t="n"/>
      <c r="E21" s="19" t="n"/>
      <c r="F21" s="20" t="n"/>
      <c r="G21" s="42" t="n"/>
      <c r="H21" s="18" t="n"/>
      <c r="I21" s="18" t="n"/>
      <c r="J21" s="23">
        <f>IF(OR($A21="",$I21=""),"",IFERROR(VLOOKUP($I21,Assumptions!$D$4:$E$8,2,FALSE),""))</f>
        <v/>
      </c>
      <c r="K21" s="18" t="n"/>
      <c r="L21" s="18" t="n"/>
      <c r="M21" s="18" t="n"/>
      <c r="N21" s="19" t="n"/>
    </row>
    <row r="22" ht="30" customHeight="1">
      <c r="A22" s="18" t="n"/>
      <c r="B22" s="19" t="n"/>
      <c r="C22" s="19" t="n"/>
      <c r="D22" s="18" t="n"/>
      <c r="E22" s="19" t="n"/>
      <c r="F22" s="20" t="n"/>
      <c r="G22" s="42" t="n"/>
      <c r="H22" s="18" t="n"/>
      <c r="I22" s="18" t="n"/>
      <c r="J22" s="22">
        <f>IF(OR($A22="",$I22=""),"",IFERROR(VLOOKUP($I22,Assumptions!$D$4:$E$8,2,FALSE),""))</f>
        <v/>
      </c>
      <c r="K22" s="18" t="n"/>
      <c r="L22" s="18" t="n"/>
      <c r="M22" s="18" t="n"/>
      <c r="N22" s="19" t="n"/>
    </row>
    <row r="23" ht="30" customHeight="1">
      <c r="A23" s="18" t="n"/>
      <c r="B23" s="19" t="n"/>
      <c r="C23" s="19" t="n"/>
      <c r="D23" s="18" t="n"/>
      <c r="E23" s="19" t="n"/>
      <c r="F23" s="20" t="n"/>
      <c r="G23" s="42" t="n"/>
      <c r="H23" s="18" t="n"/>
      <c r="I23" s="18" t="n"/>
      <c r="J23" s="23">
        <f>IF(OR($A23="",$I23=""),"",IFERROR(VLOOKUP($I23,Assumptions!$D$4:$E$8,2,FALSE),""))</f>
        <v/>
      </c>
      <c r="K23" s="18" t="n"/>
      <c r="L23" s="18" t="n"/>
      <c r="M23" s="18" t="n"/>
      <c r="N23" s="19" t="n"/>
    </row>
    <row r="24" ht="30" customHeight="1">
      <c r="A24" s="18" t="n"/>
      <c r="B24" s="19" t="n"/>
      <c r="C24" s="19" t="n"/>
      <c r="D24" s="18" t="n"/>
      <c r="E24" s="19" t="n"/>
      <c r="F24" s="20" t="n"/>
      <c r="G24" s="42" t="n"/>
      <c r="H24" s="18" t="n"/>
      <c r="I24" s="18" t="n"/>
      <c r="J24" s="22">
        <f>IF(OR($A24="",$I24=""),"",IFERROR(VLOOKUP($I24,Assumptions!$D$4:$E$8,2,FALSE),""))</f>
        <v/>
      </c>
      <c r="K24" s="18" t="n"/>
      <c r="L24" s="18" t="n"/>
      <c r="M24" s="18" t="n"/>
      <c r="N24" s="19" t="n"/>
    </row>
    <row r="25" ht="30" customHeight="1">
      <c r="A25" s="18" t="n"/>
      <c r="B25" s="19" t="n"/>
      <c r="C25" s="19" t="n"/>
      <c r="D25" s="18" t="n"/>
      <c r="E25" s="19" t="n"/>
      <c r="F25" s="20" t="n"/>
      <c r="G25" s="42" t="n"/>
      <c r="H25" s="18" t="n"/>
      <c r="I25" s="18" t="n"/>
      <c r="J25" s="23">
        <f>IF(OR($A25="",$I25=""),"",IFERROR(VLOOKUP($I25,Assumptions!$D$4:$E$8,2,FALSE),""))</f>
        <v/>
      </c>
      <c r="K25" s="18" t="n"/>
      <c r="L25" s="18" t="n"/>
      <c r="M25" s="18" t="n"/>
      <c r="N25" s="19" t="n"/>
    </row>
    <row r="26" ht="30" customHeight="1">
      <c r="A26" s="18" t="n"/>
      <c r="B26" s="19" t="n"/>
      <c r="C26" s="19" t="n"/>
      <c r="D26" s="18" t="n"/>
      <c r="E26" s="19" t="n"/>
      <c r="F26" s="20" t="n"/>
      <c r="G26" s="42" t="n"/>
      <c r="H26" s="18" t="n"/>
      <c r="I26" s="18" t="n"/>
      <c r="J26" s="22">
        <f>IF(OR($A26="",$I26=""),"",IFERROR(VLOOKUP($I26,Assumptions!$D$4:$E$8,2,FALSE),""))</f>
        <v/>
      </c>
      <c r="K26" s="18" t="n"/>
      <c r="L26" s="18" t="n"/>
      <c r="M26" s="18" t="n"/>
      <c r="N26" s="19" t="n"/>
    </row>
    <row r="27" ht="30" customHeight="1">
      <c r="A27" s="18" t="n"/>
      <c r="B27" s="19" t="n"/>
      <c r="C27" s="19" t="n"/>
      <c r="D27" s="18" t="n"/>
      <c r="E27" s="19" t="n"/>
      <c r="F27" s="20" t="n"/>
      <c r="G27" s="42" t="n"/>
      <c r="H27" s="18" t="n"/>
      <c r="I27" s="18" t="n"/>
      <c r="J27" s="23">
        <f>IF(OR($A27="",$I27=""),"",IFERROR(VLOOKUP($I27,Assumptions!$D$4:$E$8,2,FALSE),""))</f>
        <v/>
      </c>
      <c r="K27" s="18" t="n"/>
      <c r="L27" s="18" t="n"/>
      <c r="M27" s="18" t="n"/>
      <c r="N27" s="19" t="n"/>
    </row>
    <row r="28" ht="30" customHeight="1">
      <c r="A28" s="18" t="n"/>
      <c r="B28" s="19" t="n"/>
      <c r="C28" s="19" t="n"/>
      <c r="D28" s="18" t="n"/>
      <c r="E28" s="19" t="n"/>
      <c r="F28" s="20" t="n"/>
      <c r="G28" s="42" t="n"/>
      <c r="H28" s="18" t="n"/>
      <c r="I28" s="18" t="n"/>
      <c r="J28" s="22">
        <f>IF(OR($A28="",$I28=""),"",IFERROR(VLOOKUP($I28,Assumptions!$D$4:$E$8,2,FALSE),""))</f>
        <v/>
      </c>
      <c r="K28" s="18" t="n"/>
      <c r="L28" s="18" t="n"/>
      <c r="M28" s="18" t="n"/>
      <c r="N28" s="19" t="n"/>
    </row>
    <row r="29" ht="30" customHeight="1">
      <c r="A29" s="18" t="n"/>
      <c r="B29" s="19" t="n"/>
      <c r="C29" s="19" t="n"/>
      <c r="D29" s="18" t="n"/>
      <c r="E29" s="19" t="n"/>
      <c r="F29" s="20" t="n"/>
      <c r="G29" s="42" t="n"/>
      <c r="H29" s="18" t="n"/>
      <c r="I29" s="18" t="n"/>
      <c r="J29" s="23">
        <f>IF(OR($A29="",$I29=""),"",IFERROR(VLOOKUP($I29,Assumptions!$D$4:$E$8,2,FALSE),""))</f>
        <v/>
      </c>
      <c r="K29" s="18" t="n"/>
      <c r="L29" s="18" t="n"/>
      <c r="M29" s="18" t="n"/>
      <c r="N29" s="19" t="n"/>
    </row>
    <row r="30" ht="30" customHeight="1">
      <c r="A30" s="18" t="n"/>
      <c r="B30" s="19" t="n"/>
      <c r="C30" s="19" t="n"/>
      <c r="D30" s="18" t="n"/>
      <c r="E30" s="19" t="n"/>
      <c r="F30" s="20" t="n"/>
      <c r="G30" s="42" t="n"/>
      <c r="H30" s="18" t="n"/>
      <c r="I30" s="18" t="n"/>
      <c r="J30" s="22">
        <f>IF(OR($A30="",$I30=""),"",IFERROR(VLOOKUP($I30,Assumptions!$D$4:$E$8,2,FALSE),""))</f>
        <v/>
      </c>
      <c r="K30" s="18" t="n"/>
      <c r="L30" s="18" t="n"/>
      <c r="M30" s="18" t="n"/>
      <c r="N30" s="19" t="n"/>
    </row>
    <row r="31" ht="30" customHeight="1">
      <c r="A31" s="18" t="n"/>
      <c r="B31" s="19" t="n"/>
      <c r="C31" s="19" t="n"/>
      <c r="D31" s="18" t="n"/>
      <c r="E31" s="19" t="n"/>
      <c r="F31" s="20" t="n"/>
      <c r="G31" s="42" t="n"/>
      <c r="H31" s="18" t="n"/>
      <c r="I31" s="18" t="n"/>
      <c r="J31" s="23">
        <f>IF(OR($A31="",$I31=""),"",IFERROR(VLOOKUP($I31,Assumptions!$D$4:$E$8,2,FALSE),""))</f>
        <v/>
      </c>
      <c r="K31" s="18" t="n"/>
      <c r="L31" s="18" t="n"/>
      <c r="M31" s="18" t="n"/>
      <c r="N31" s="19" t="n"/>
    </row>
    <row r="32" ht="30" customHeight="1">
      <c r="A32" s="18" t="n"/>
      <c r="B32" s="19" t="n"/>
      <c r="C32" s="19" t="n"/>
      <c r="D32" s="18" t="n"/>
      <c r="E32" s="19" t="n"/>
      <c r="F32" s="20" t="n"/>
      <c r="G32" s="42" t="n"/>
      <c r="H32" s="18" t="n"/>
      <c r="I32" s="18" t="n"/>
      <c r="J32" s="22">
        <f>IF(OR($A32="",$I32=""),"",IFERROR(VLOOKUP($I32,Assumptions!$D$4:$E$8,2,FALSE),""))</f>
        <v/>
      </c>
      <c r="K32" s="18" t="n"/>
      <c r="L32" s="18" t="n"/>
      <c r="M32" s="18" t="n"/>
      <c r="N32" s="19" t="n"/>
    </row>
    <row r="33" ht="30" customHeight="1">
      <c r="A33" s="18" t="n"/>
      <c r="B33" s="19" t="n"/>
      <c r="C33" s="19" t="n"/>
      <c r="D33" s="18" t="n"/>
      <c r="E33" s="19" t="n"/>
      <c r="F33" s="20" t="n"/>
      <c r="G33" s="42" t="n"/>
      <c r="H33" s="18" t="n"/>
      <c r="I33" s="18" t="n"/>
      <c r="J33" s="23">
        <f>IF(OR($A33="",$I33=""),"",IFERROR(VLOOKUP($I33,Assumptions!$D$4:$E$8,2,FALSE),""))</f>
        <v/>
      </c>
      <c r="K33" s="18" t="n"/>
      <c r="L33" s="18" t="n"/>
      <c r="M33" s="18" t="n"/>
      <c r="N33" s="19" t="n"/>
    </row>
    <row r="34" ht="30" customHeight="1">
      <c r="A34" s="18" t="n"/>
      <c r="B34" s="19" t="n"/>
      <c r="C34" s="19" t="n"/>
      <c r="D34" s="18" t="n"/>
      <c r="E34" s="19" t="n"/>
      <c r="F34" s="20" t="n"/>
      <c r="G34" s="42" t="n"/>
      <c r="H34" s="18" t="n"/>
      <c r="I34" s="18" t="n"/>
      <c r="J34" s="22">
        <f>IF(OR($A34="",$I34=""),"",IFERROR(VLOOKUP($I34,Assumptions!$D$4:$E$8,2,FALSE),""))</f>
        <v/>
      </c>
      <c r="K34" s="18" t="n"/>
      <c r="L34" s="18" t="n"/>
      <c r="M34" s="18" t="n"/>
      <c r="N34" s="19" t="n"/>
    </row>
    <row r="35" ht="30" customHeight="1">
      <c r="A35" s="18" t="n"/>
      <c r="B35" s="19" t="n"/>
      <c r="C35" s="19" t="n"/>
      <c r="D35" s="18" t="n"/>
      <c r="E35" s="19" t="n"/>
      <c r="F35" s="20" t="n"/>
      <c r="G35" s="42" t="n"/>
      <c r="H35" s="18" t="n"/>
      <c r="I35" s="18" t="n"/>
      <c r="J35" s="23">
        <f>IF(OR($A35="",$I35=""),"",IFERROR(VLOOKUP($I35,Assumptions!$D$4:$E$8,2,FALSE),""))</f>
        <v/>
      </c>
      <c r="K35" s="18" t="n"/>
      <c r="L35" s="18" t="n"/>
      <c r="M35" s="18" t="n"/>
      <c r="N35" s="19" t="n"/>
    </row>
    <row r="36" ht="30" customHeight="1">
      <c r="A36" s="18" t="n"/>
      <c r="B36" s="19" t="n"/>
      <c r="C36" s="19" t="n"/>
      <c r="D36" s="18" t="n"/>
      <c r="E36" s="19" t="n"/>
      <c r="F36" s="20" t="n"/>
      <c r="G36" s="42" t="n"/>
      <c r="H36" s="18" t="n"/>
      <c r="I36" s="18" t="n"/>
      <c r="J36" s="22">
        <f>IF(OR($A36="",$I36=""),"",IFERROR(VLOOKUP($I36,Assumptions!$D$4:$E$8,2,FALSE),""))</f>
        <v/>
      </c>
      <c r="K36" s="18" t="n"/>
      <c r="L36" s="18" t="n"/>
      <c r="M36" s="18" t="n"/>
      <c r="N36" s="19" t="n"/>
    </row>
    <row r="37" ht="30" customHeight="1">
      <c r="A37" s="18" t="n"/>
      <c r="B37" s="19" t="n"/>
      <c r="C37" s="19" t="n"/>
      <c r="D37" s="18" t="n"/>
      <c r="E37" s="19" t="n"/>
      <c r="F37" s="20" t="n"/>
      <c r="G37" s="42" t="n"/>
      <c r="H37" s="18" t="n"/>
      <c r="I37" s="18" t="n"/>
      <c r="J37" s="23">
        <f>IF(OR($A37="",$I37=""),"",IFERROR(VLOOKUP($I37,Assumptions!$D$4:$E$8,2,FALSE),""))</f>
        <v/>
      </c>
      <c r="K37" s="18" t="n"/>
      <c r="L37" s="18" t="n"/>
      <c r="M37" s="18" t="n"/>
      <c r="N37" s="19" t="n"/>
    </row>
    <row r="38" ht="30" customHeight="1">
      <c r="A38" s="18" t="n"/>
      <c r="B38" s="19" t="n"/>
      <c r="C38" s="19" t="n"/>
      <c r="D38" s="18" t="n"/>
      <c r="E38" s="19" t="n"/>
      <c r="F38" s="20" t="n"/>
      <c r="G38" s="42" t="n"/>
      <c r="H38" s="18" t="n"/>
      <c r="I38" s="18" t="n"/>
      <c r="J38" s="22">
        <f>IF(OR($A38="",$I38=""),"",IFERROR(VLOOKUP($I38,Assumptions!$D$4:$E$8,2,FALSE),""))</f>
        <v/>
      </c>
      <c r="K38" s="18" t="n"/>
      <c r="L38" s="18" t="n"/>
      <c r="M38" s="18" t="n"/>
      <c r="N38" s="19" t="n"/>
    </row>
    <row r="39" ht="30" customHeight="1">
      <c r="A39" s="18" t="n"/>
      <c r="B39" s="19" t="n"/>
      <c r="C39" s="19" t="n"/>
      <c r="D39" s="18" t="n"/>
      <c r="E39" s="19" t="n"/>
      <c r="F39" s="20" t="n"/>
      <c r="G39" s="42" t="n"/>
      <c r="H39" s="18" t="n"/>
      <c r="I39" s="18" t="n"/>
      <c r="J39" s="23">
        <f>IF(OR($A39="",$I39=""),"",IFERROR(VLOOKUP($I39,Assumptions!$D$4:$E$8,2,FALSE),""))</f>
        <v/>
      </c>
      <c r="K39" s="18" t="n"/>
      <c r="L39" s="18" t="n"/>
      <c r="M39" s="18" t="n"/>
      <c r="N39" s="19" t="n"/>
    </row>
    <row r="40" ht="30" customHeight="1">
      <c r="A40" s="18" t="n"/>
      <c r="B40" s="19" t="n"/>
      <c r="C40" s="19" t="n"/>
      <c r="D40" s="18" t="n"/>
      <c r="E40" s="19" t="n"/>
      <c r="F40" s="20" t="n"/>
      <c r="G40" s="42" t="n"/>
      <c r="H40" s="18" t="n"/>
      <c r="I40" s="18" t="n"/>
      <c r="J40" s="22">
        <f>IF(OR($A40="",$I40=""),"",IFERROR(VLOOKUP($I40,Assumptions!$D$4:$E$8,2,FALSE),""))</f>
        <v/>
      </c>
      <c r="K40" s="18" t="n"/>
      <c r="L40" s="18" t="n"/>
      <c r="M40" s="18" t="n"/>
      <c r="N40" s="19" t="n"/>
    </row>
    <row r="41" ht="30" customHeight="1">
      <c r="A41" s="18" t="n"/>
      <c r="B41" s="19" t="n"/>
      <c r="C41" s="19" t="n"/>
      <c r="D41" s="18" t="n"/>
      <c r="E41" s="19" t="n"/>
      <c r="F41" s="20" t="n"/>
      <c r="G41" s="42" t="n"/>
      <c r="H41" s="18" t="n"/>
      <c r="I41" s="18" t="n"/>
      <c r="J41" s="23">
        <f>IF(OR($A41="",$I41=""),"",IFERROR(VLOOKUP($I41,Assumptions!$D$4:$E$8,2,FALSE),""))</f>
        <v/>
      </c>
      <c r="K41" s="18" t="n"/>
      <c r="L41" s="18" t="n"/>
      <c r="M41" s="18" t="n"/>
      <c r="N41" s="19" t="n"/>
    </row>
    <row r="42" ht="30" customHeight="1">
      <c r="A42" s="18" t="n"/>
      <c r="B42" s="19" t="n"/>
      <c r="C42" s="19" t="n"/>
      <c r="D42" s="18" t="n"/>
      <c r="E42" s="19" t="n"/>
      <c r="F42" s="20" t="n"/>
      <c r="G42" s="42" t="n"/>
      <c r="H42" s="18" t="n"/>
      <c r="I42" s="18" t="n"/>
      <c r="J42" s="22">
        <f>IF(OR($A42="",$I42=""),"",IFERROR(VLOOKUP($I42,Assumptions!$D$4:$E$8,2,FALSE),""))</f>
        <v/>
      </c>
      <c r="K42" s="18" t="n"/>
      <c r="L42" s="18" t="n"/>
      <c r="M42" s="18" t="n"/>
      <c r="N42" s="19" t="n"/>
    </row>
    <row r="43" ht="30" customHeight="1">
      <c r="A43" s="18" t="n"/>
      <c r="B43" s="19" t="n"/>
      <c r="C43" s="19" t="n"/>
      <c r="D43" s="18" t="n"/>
      <c r="E43" s="19" t="n"/>
      <c r="F43" s="20" t="n"/>
      <c r="G43" s="42" t="n"/>
      <c r="H43" s="18" t="n"/>
      <c r="I43" s="18" t="n"/>
      <c r="J43" s="23">
        <f>IF(OR($A43="",$I43=""),"",IFERROR(VLOOKUP($I43,Assumptions!$D$4:$E$8,2,FALSE),""))</f>
        <v/>
      </c>
      <c r="K43" s="18" t="n"/>
      <c r="L43" s="18" t="n"/>
      <c r="M43" s="18" t="n"/>
      <c r="N43" s="19" t="n"/>
    </row>
    <row r="44" ht="30" customHeight="1">
      <c r="A44" s="18" t="n"/>
      <c r="B44" s="19" t="n"/>
      <c r="C44" s="19" t="n"/>
      <c r="D44" s="18" t="n"/>
      <c r="E44" s="19" t="n"/>
      <c r="F44" s="20" t="n"/>
      <c r="G44" s="42" t="n"/>
      <c r="H44" s="18" t="n"/>
      <c r="I44" s="18" t="n"/>
      <c r="J44" s="22">
        <f>IF(OR($A44="",$I44=""),"",IFERROR(VLOOKUP($I44,Assumptions!$D$4:$E$8,2,FALSE),""))</f>
        <v/>
      </c>
      <c r="K44" s="18" t="n"/>
      <c r="L44" s="18" t="n"/>
      <c r="M44" s="18" t="n"/>
      <c r="N44" s="19" t="n"/>
    </row>
    <row r="45" ht="30" customHeight="1">
      <c r="A45" s="18" t="n"/>
      <c r="B45" s="19" t="n"/>
      <c r="C45" s="19" t="n"/>
      <c r="D45" s="18" t="n"/>
      <c r="E45" s="19" t="n"/>
      <c r="F45" s="20" t="n"/>
      <c r="G45" s="42" t="n"/>
      <c r="H45" s="18" t="n"/>
      <c r="I45" s="18" t="n"/>
      <c r="J45" s="23">
        <f>IF(OR($A45="",$I45=""),"",IFERROR(VLOOKUP($I45,Assumptions!$D$4:$E$8,2,FALSE),""))</f>
        <v/>
      </c>
      <c r="K45" s="18" t="n"/>
      <c r="L45" s="18" t="n"/>
      <c r="M45" s="18" t="n"/>
      <c r="N45" s="19" t="n"/>
    </row>
    <row r="46" ht="30" customHeight="1">
      <c r="A46" s="18" t="n"/>
      <c r="B46" s="19" t="n"/>
      <c r="C46" s="19" t="n"/>
      <c r="D46" s="18" t="n"/>
      <c r="E46" s="19" t="n"/>
      <c r="F46" s="20" t="n"/>
      <c r="G46" s="42" t="n"/>
      <c r="H46" s="18" t="n"/>
      <c r="I46" s="18" t="n"/>
      <c r="J46" s="22">
        <f>IF(OR($A46="",$I46=""),"",IFERROR(VLOOKUP($I46,Assumptions!$D$4:$E$8,2,FALSE),""))</f>
        <v/>
      </c>
      <c r="K46" s="18" t="n"/>
      <c r="L46" s="18" t="n"/>
      <c r="M46" s="18" t="n"/>
      <c r="N46" s="19" t="n"/>
    </row>
    <row r="47" ht="30" customHeight="1">
      <c r="A47" s="18" t="n"/>
      <c r="B47" s="19" t="n"/>
      <c r="C47" s="19" t="n"/>
      <c r="D47" s="18" t="n"/>
      <c r="E47" s="19" t="n"/>
      <c r="F47" s="20" t="n"/>
      <c r="G47" s="42" t="n"/>
      <c r="H47" s="18" t="n"/>
      <c r="I47" s="18" t="n"/>
      <c r="J47" s="23">
        <f>IF(OR($A47="",$I47=""),"",IFERROR(VLOOKUP($I47,Assumptions!$D$4:$E$8,2,FALSE),""))</f>
        <v/>
      </c>
      <c r="K47" s="18" t="n"/>
      <c r="L47" s="18" t="n"/>
      <c r="M47" s="18" t="n"/>
      <c r="N47" s="19" t="n"/>
    </row>
    <row r="48" ht="30" customHeight="1">
      <c r="A48" s="18" t="n"/>
      <c r="B48" s="19" t="n"/>
      <c r="C48" s="19" t="n"/>
      <c r="D48" s="18" t="n"/>
      <c r="E48" s="19" t="n"/>
      <c r="F48" s="20" t="n"/>
      <c r="G48" s="42" t="n"/>
      <c r="H48" s="18" t="n"/>
      <c r="I48" s="18" t="n"/>
      <c r="J48" s="22">
        <f>IF(OR($A48="",$I48=""),"",IFERROR(VLOOKUP($I48,Assumptions!$D$4:$E$8,2,FALSE),""))</f>
        <v/>
      </c>
      <c r="K48" s="18" t="n"/>
      <c r="L48" s="18" t="n"/>
      <c r="M48" s="18" t="n"/>
      <c r="N48" s="19" t="n"/>
    </row>
    <row r="49" ht="30" customHeight="1">
      <c r="A49" s="18" t="n"/>
      <c r="B49" s="19" t="n"/>
      <c r="C49" s="19" t="n"/>
      <c r="D49" s="18" t="n"/>
      <c r="E49" s="19" t="n"/>
      <c r="F49" s="20" t="n"/>
      <c r="G49" s="42" t="n"/>
      <c r="H49" s="18" t="n"/>
      <c r="I49" s="18" t="n"/>
      <c r="J49" s="23">
        <f>IF(OR($A49="",$I49=""),"",IFERROR(VLOOKUP($I49,Assumptions!$D$4:$E$8,2,FALSE),""))</f>
        <v/>
      </c>
      <c r="K49" s="18" t="n"/>
      <c r="L49" s="18" t="n"/>
      <c r="M49" s="18" t="n"/>
      <c r="N49" s="19" t="n"/>
    </row>
    <row r="50" ht="30" customHeight="1">
      <c r="A50" s="18" t="n"/>
      <c r="B50" s="19" t="n"/>
      <c r="C50" s="19" t="n"/>
      <c r="D50" s="18" t="n"/>
      <c r="E50" s="19" t="n"/>
      <c r="F50" s="20" t="n"/>
      <c r="G50" s="42" t="n"/>
      <c r="H50" s="18" t="n"/>
      <c r="I50" s="18" t="n"/>
      <c r="J50" s="22">
        <f>IF(OR($A50="",$I50=""),"",IFERROR(VLOOKUP($I50,Assumptions!$D$4:$E$8,2,FALSE),""))</f>
        <v/>
      </c>
      <c r="K50" s="18" t="n"/>
      <c r="L50" s="18" t="n"/>
      <c r="M50" s="18" t="n"/>
      <c r="N50" s="19" t="n"/>
    </row>
    <row r="51" ht="30" customHeight="1">
      <c r="A51" s="18" t="n"/>
      <c r="B51" s="19" t="n"/>
      <c r="C51" s="19" t="n"/>
      <c r="D51" s="18" t="n"/>
      <c r="E51" s="19" t="n"/>
      <c r="F51" s="20" t="n"/>
      <c r="G51" s="42" t="n"/>
      <c r="H51" s="18" t="n"/>
      <c r="I51" s="18" t="n"/>
      <c r="J51" s="23">
        <f>IF(OR($A51="",$I51=""),"",IFERROR(VLOOKUP($I51,Assumptions!$D$4:$E$8,2,FALSE),""))</f>
        <v/>
      </c>
      <c r="K51" s="18" t="n"/>
      <c r="L51" s="18" t="n"/>
      <c r="M51" s="18" t="n"/>
      <c r="N51" s="19" t="n"/>
    </row>
    <row r="52" ht="30" customHeight="1">
      <c r="A52" s="18" t="n"/>
      <c r="B52" s="19" t="n"/>
      <c r="C52" s="19" t="n"/>
      <c r="D52" s="18" t="n"/>
      <c r="E52" s="19" t="n"/>
      <c r="F52" s="20" t="n"/>
      <c r="G52" s="42" t="n"/>
      <c r="H52" s="18" t="n"/>
      <c r="I52" s="18" t="n"/>
      <c r="J52" s="22">
        <f>IF(OR($A52="",$I52=""),"",IFERROR(VLOOKUP($I52,Assumptions!$D$4:$E$8,2,FALSE),""))</f>
        <v/>
      </c>
      <c r="K52" s="18" t="n"/>
      <c r="L52" s="18" t="n"/>
      <c r="M52" s="18" t="n"/>
      <c r="N52" s="19" t="n"/>
    </row>
    <row r="53" ht="30" customHeight="1">
      <c r="A53" s="18" t="n"/>
      <c r="B53" s="19" t="n"/>
      <c r="C53" s="19" t="n"/>
      <c r="D53" s="18" t="n"/>
      <c r="E53" s="19" t="n"/>
      <c r="F53" s="20" t="n"/>
      <c r="G53" s="42" t="n"/>
      <c r="H53" s="18" t="n"/>
      <c r="I53" s="18" t="n"/>
      <c r="J53" s="23">
        <f>IF(OR($A53="",$I53=""),"",IFERROR(VLOOKUP($I53,Assumptions!$D$4:$E$8,2,FALSE),""))</f>
        <v/>
      </c>
      <c r="K53" s="18" t="n"/>
      <c r="L53" s="18" t="n"/>
      <c r="M53" s="18" t="n"/>
      <c r="N53" s="19" t="n"/>
    </row>
    <row r="54" ht="30" customHeight="1">
      <c r="A54" s="18" t="n"/>
      <c r="B54" s="19" t="n"/>
      <c r="C54" s="19" t="n"/>
      <c r="D54" s="18" t="n"/>
      <c r="E54" s="19" t="n"/>
      <c r="F54" s="20" t="n"/>
      <c r="G54" s="42" t="n"/>
      <c r="H54" s="18" t="n"/>
      <c r="I54" s="18" t="n"/>
      <c r="J54" s="22">
        <f>IF(OR($A54="",$I54=""),"",IFERROR(VLOOKUP($I54,Assumptions!$D$4:$E$8,2,FALSE),""))</f>
        <v/>
      </c>
      <c r="K54" s="18" t="n"/>
      <c r="L54" s="18" t="n"/>
      <c r="M54" s="18" t="n"/>
      <c r="N54" s="19" t="n"/>
    </row>
    <row r="55" ht="30" customHeight="1">
      <c r="A55" s="18" t="n"/>
      <c r="B55" s="19" t="n"/>
      <c r="C55" s="19" t="n"/>
      <c r="D55" s="18" t="n"/>
      <c r="E55" s="19" t="n"/>
      <c r="F55" s="20" t="n"/>
      <c r="G55" s="42" t="n"/>
      <c r="H55" s="18" t="n"/>
      <c r="I55" s="18" t="n"/>
      <c r="J55" s="23">
        <f>IF(OR($A55="",$I55=""),"",IFERROR(VLOOKUP($I55,Assumptions!$D$4:$E$8,2,FALSE),""))</f>
        <v/>
      </c>
      <c r="K55" s="18" t="n"/>
      <c r="L55" s="18" t="n"/>
      <c r="M55" s="18" t="n"/>
      <c r="N55" s="19" t="n"/>
    </row>
    <row r="56" ht="30" customHeight="1">
      <c r="A56" s="18" t="n"/>
      <c r="B56" s="19" t="n"/>
      <c r="C56" s="19" t="n"/>
      <c r="D56" s="18" t="n"/>
      <c r="E56" s="19" t="n"/>
      <c r="F56" s="20" t="n"/>
      <c r="G56" s="42" t="n"/>
      <c r="H56" s="18" t="n"/>
      <c r="I56" s="18" t="n"/>
      <c r="J56" s="22">
        <f>IF(OR($A56="",$I56=""),"",IFERROR(VLOOKUP($I56,Assumptions!$D$4:$E$8,2,FALSE),""))</f>
        <v/>
      </c>
      <c r="K56" s="18" t="n"/>
      <c r="L56" s="18" t="n"/>
      <c r="M56" s="18" t="n"/>
      <c r="N56" s="19" t="n"/>
    </row>
    <row r="57" ht="30" customHeight="1">
      <c r="A57" s="18" t="n"/>
      <c r="B57" s="19" t="n"/>
      <c r="C57" s="19" t="n"/>
      <c r="D57" s="18" t="n"/>
      <c r="E57" s="19" t="n"/>
      <c r="F57" s="20" t="n"/>
      <c r="G57" s="42" t="n"/>
      <c r="H57" s="18" t="n"/>
      <c r="I57" s="18" t="n"/>
      <c r="J57" s="23">
        <f>IF(OR($A57="",$I57=""),"",IFERROR(VLOOKUP($I57,Assumptions!$D$4:$E$8,2,FALSE),""))</f>
        <v/>
      </c>
      <c r="K57" s="18" t="n"/>
      <c r="L57" s="18" t="n"/>
      <c r="M57" s="18" t="n"/>
      <c r="N57" s="19" t="n"/>
    </row>
    <row r="58" ht="30" customHeight="1">
      <c r="A58" s="18" t="n"/>
      <c r="B58" s="19" t="n"/>
      <c r="C58" s="19" t="n"/>
      <c r="D58" s="18" t="n"/>
      <c r="E58" s="19" t="n"/>
      <c r="F58" s="20" t="n"/>
      <c r="G58" s="42" t="n"/>
      <c r="H58" s="18" t="n"/>
      <c r="I58" s="18" t="n"/>
      <c r="J58" s="22">
        <f>IF(OR($A58="",$I58=""),"",IFERROR(VLOOKUP($I58,Assumptions!$D$4:$E$8,2,FALSE),""))</f>
        <v/>
      </c>
      <c r="K58" s="18" t="n"/>
      <c r="L58" s="18" t="n"/>
      <c r="M58" s="18" t="n"/>
      <c r="N58" s="19" t="n"/>
    </row>
    <row r="59" ht="30" customHeight="1">
      <c r="A59" s="18" t="n"/>
      <c r="B59" s="19" t="n"/>
      <c r="C59" s="19" t="n"/>
      <c r="D59" s="18" t="n"/>
      <c r="E59" s="19" t="n"/>
      <c r="F59" s="20" t="n"/>
      <c r="G59" s="42" t="n"/>
      <c r="H59" s="18" t="n"/>
      <c r="I59" s="18" t="n"/>
      <c r="J59" s="23">
        <f>IF(OR($A59="",$I59=""),"",IFERROR(VLOOKUP($I59,Assumptions!$D$4:$E$8,2,FALSE),""))</f>
        <v/>
      </c>
      <c r="K59" s="18" t="n"/>
      <c r="L59" s="18" t="n"/>
      <c r="M59" s="18" t="n"/>
      <c r="N59" s="19" t="n"/>
    </row>
    <row r="60" ht="30" customHeight="1">
      <c r="A60" s="18" t="n"/>
      <c r="B60" s="19" t="n"/>
      <c r="C60" s="19" t="n"/>
      <c r="D60" s="18" t="n"/>
      <c r="E60" s="19" t="n"/>
      <c r="F60" s="20" t="n"/>
      <c r="G60" s="42" t="n"/>
      <c r="H60" s="18" t="n"/>
      <c r="I60" s="18" t="n"/>
      <c r="J60" s="22">
        <f>IF(OR($A60="",$I60=""),"",IFERROR(VLOOKUP($I60,Assumptions!$D$4:$E$8,2,FALSE),""))</f>
        <v/>
      </c>
      <c r="K60" s="18" t="n"/>
      <c r="L60" s="18" t="n"/>
      <c r="M60" s="18" t="n"/>
      <c r="N60" s="19" t="n"/>
    </row>
    <row r="61" ht="30" customHeight="1">
      <c r="A61" s="18" t="n"/>
      <c r="B61" s="19" t="n"/>
      <c r="C61" s="19" t="n"/>
      <c r="D61" s="18" t="n"/>
      <c r="E61" s="19" t="n"/>
      <c r="F61" s="20" t="n"/>
      <c r="G61" s="42" t="n"/>
      <c r="H61" s="18" t="n"/>
      <c r="I61" s="18" t="n"/>
      <c r="J61" s="23">
        <f>IF(OR($A61="",$I61=""),"",IFERROR(VLOOKUP($I61,Assumptions!$D$4:$E$8,2,FALSE),""))</f>
        <v/>
      </c>
      <c r="K61" s="18" t="n"/>
      <c r="L61" s="18" t="n"/>
      <c r="M61" s="18" t="n"/>
      <c r="N61" s="19" t="n"/>
    </row>
    <row r="62" ht="30" customHeight="1">
      <c r="A62" s="18" t="n"/>
      <c r="B62" s="19" t="n"/>
      <c r="C62" s="19" t="n"/>
      <c r="D62" s="18" t="n"/>
      <c r="E62" s="19" t="n"/>
      <c r="F62" s="20" t="n"/>
      <c r="G62" s="42" t="n"/>
      <c r="H62" s="18" t="n"/>
      <c r="I62" s="18" t="n"/>
      <c r="J62" s="22">
        <f>IF(OR($A62="",$I62=""),"",IFERROR(VLOOKUP($I62,Assumptions!$D$4:$E$8,2,FALSE),""))</f>
        <v/>
      </c>
      <c r="K62" s="18" t="n"/>
      <c r="L62" s="18" t="n"/>
      <c r="M62" s="18" t="n"/>
      <c r="N62" s="19" t="n"/>
    </row>
    <row r="63" ht="30" customHeight="1">
      <c r="A63" s="18" t="n"/>
      <c r="B63" s="19" t="n"/>
      <c r="C63" s="19" t="n"/>
      <c r="D63" s="18" t="n"/>
      <c r="E63" s="19" t="n"/>
      <c r="F63" s="20" t="n"/>
      <c r="G63" s="42" t="n"/>
      <c r="H63" s="18" t="n"/>
      <c r="I63" s="18" t="n"/>
      <c r="J63" s="23">
        <f>IF(OR($A63="",$I63=""),"",IFERROR(VLOOKUP($I63,Assumptions!$D$4:$E$8,2,FALSE),""))</f>
        <v/>
      </c>
      <c r="K63" s="18" t="n"/>
      <c r="L63" s="18" t="n"/>
      <c r="M63" s="18" t="n"/>
      <c r="N63" s="19" t="n"/>
    </row>
    <row r="64" ht="30" customHeight="1">
      <c r="A64" s="18" t="n"/>
      <c r="B64" s="19" t="n"/>
      <c r="C64" s="19" t="n"/>
      <c r="D64" s="18" t="n"/>
      <c r="E64" s="19" t="n"/>
      <c r="F64" s="20" t="n"/>
      <c r="G64" s="42" t="n"/>
      <c r="H64" s="18" t="n"/>
      <c r="I64" s="18" t="n"/>
      <c r="J64" s="22">
        <f>IF(OR($A64="",$I64=""),"",IFERROR(VLOOKUP($I64,Assumptions!$D$4:$E$8,2,FALSE),""))</f>
        <v/>
      </c>
      <c r="K64" s="18" t="n"/>
      <c r="L64" s="18" t="n"/>
      <c r="M64" s="18" t="n"/>
      <c r="N64" s="19" t="n"/>
    </row>
    <row r="65" ht="30" customHeight="1">
      <c r="A65" s="18" t="n"/>
      <c r="B65" s="19" t="n"/>
      <c r="C65" s="19" t="n"/>
      <c r="D65" s="18" t="n"/>
      <c r="E65" s="19" t="n"/>
      <c r="F65" s="20" t="n"/>
      <c r="G65" s="42" t="n"/>
      <c r="H65" s="18" t="n"/>
      <c r="I65" s="18" t="n"/>
      <c r="J65" s="23">
        <f>IF(OR($A65="",$I65=""),"",IFERROR(VLOOKUP($I65,Assumptions!$D$4:$E$8,2,FALSE),""))</f>
        <v/>
      </c>
      <c r="K65" s="18" t="n"/>
      <c r="L65" s="18" t="n"/>
      <c r="M65" s="18" t="n"/>
      <c r="N65" s="19" t="n"/>
    </row>
    <row r="66" ht="30" customHeight="1">
      <c r="A66" s="18" t="n"/>
      <c r="B66" s="19" t="n"/>
      <c r="C66" s="19" t="n"/>
      <c r="D66" s="18" t="n"/>
      <c r="E66" s="19" t="n"/>
      <c r="F66" s="20" t="n"/>
      <c r="G66" s="42" t="n"/>
      <c r="H66" s="18" t="n"/>
      <c r="I66" s="18" t="n"/>
      <c r="J66" s="22">
        <f>IF(OR($A66="",$I66=""),"",IFERROR(VLOOKUP($I66,Assumptions!$D$4:$E$8,2,FALSE),""))</f>
        <v/>
      </c>
      <c r="K66" s="18" t="n"/>
      <c r="L66" s="18" t="n"/>
      <c r="M66" s="18" t="n"/>
      <c r="N66" s="19" t="n"/>
    </row>
    <row r="67" ht="30" customHeight="1">
      <c r="A67" s="18" t="n"/>
      <c r="B67" s="19" t="n"/>
      <c r="C67" s="19" t="n"/>
      <c r="D67" s="18" t="n"/>
      <c r="E67" s="19" t="n"/>
      <c r="F67" s="20" t="n"/>
      <c r="G67" s="42" t="n"/>
      <c r="H67" s="18" t="n"/>
      <c r="I67" s="18" t="n"/>
      <c r="J67" s="23">
        <f>IF(OR($A67="",$I67=""),"",IFERROR(VLOOKUP($I67,Assumptions!$D$4:$E$8,2,FALSE),""))</f>
        <v/>
      </c>
      <c r="K67" s="18" t="n"/>
      <c r="L67" s="18" t="n"/>
      <c r="M67" s="18" t="n"/>
      <c r="N67" s="19" t="n"/>
    </row>
    <row r="68" ht="30" customHeight="1">
      <c r="A68" s="18" t="n"/>
      <c r="B68" s="19" t="n"/>
      <c r="C68" s="19" t="n"/>
      <c r="D68" s="18" t="n"/>
      <c r="E68" s="19" t="n"/>
      <c r="F68" s="20" t="n"/>
      <c r="G68" s="42" t="n"/>
      <c r="H68" s="18" t="n"/>
      <c r="I68" s="18" t="n"/>
      <c r="J68" s="22">
        <f>IF(OR($A68="",$I68=""),"",IFERROR(VLOOKUP($I68,Assumptions!$D$4:$E$8,2,FALSE),""))</f>
        <v/>
      </c>
      <c r="K68" s="18" t="n"/>
      <c r="L68" s="18" t="n"/>
      <c r="M68" s="18" t="n"/>
      <c r="N68" s="19" t="n"/>
    </row>
    <row r="69" ht="30" customHeight="1">
      <c r="A69" s="18" t="n"/>
      <c r="B69" s="19" t="n"/>
      <c r="C69" s="19" t="n"/>
      <c r="D69" s="18" t="n"/>
      <c r="E69" s="19" t="n"/>
      <c r="F69" s="20" t="n"/>
      <c r="G69" s="42" t="n"/>
      <c r="H69" s="18" t="n"/>
      <c r="I69" s="18" t="n"/>
      <c r="J69" s="23">
        <f>IF(OR($A69="",$I69=""),"",IFERROR(VLOOKUP($I69,Assumptions!$D$4:$E$8,2,FALSE),""))</f>
        <v/>
      </c>
      <c r="K69" s="18" t="n"/>
      <c r="L69" s="18" t="n"/>
      <c r="M69" s="18" t="n"/>
      <c r="N69" s="19" t="n"/>
    </row>
    <row r="70" ht="30" customHeight="1">
      <c r="A70" s="18" t="n"/>
      <c r="B70" s="19" t="n"/>
      <c r="C70" s="19" t="n"/>
      <c r="D70" s="18" t="n"/>
      <c r="E70" s="19" t="n"/>
      <c r="F70" s="20" t="n"/>
      <c r="G70" s="42" t="n"/>
      <c r="H70" s="18" t="n"/>
      <c r="I70" s="18" t="n"/>
      <c r="J70" s="22">
        <f>IF(OR($A70="",$I70=""),"",IFERROR(VLOOKUP($I70,Assumptions!$D$4:$E$8,2,FALSE),""))</f>
        <v/>
      </c>
      <c r="K70" s="18" t="n"/>
      <c r="L70" s="18" t="n"/>
      <c r="M70" s="18" t="n"/>
      <c r="N70" s="19" t="n"/>
    </row>
    <row r="71" ht="30" customHeight="1">
      <c r="A71" s="18" t="n"/>
      <c r="B71" s="19" t="n"/>
      <c r="C71" s="19" t="n"/>
      <c r="D71" s="18" t="n"/>
      <c r="E71" s="19" t="n"/>
      <c r="F71" s="20" t="n"/>
      <c r="G71" s="42" t="n"/>
      <c r="H71" s="18" t="n"/>
      <c r="I71" s="18" t="n"/>
      <c r="J71" s="23">
        <f>IF(OR($A71="",$I71=""),"",IFERROR(VLOOKUP($I71,Assumptions!$D$4:$E$8,2,FALSE),""))</f>
        <v/>
      </c>
      <c r="K71" s="18" t="n"/>
      <c r="L71" s="18" t="n"/>
      <c r="M71" s="18" t="n"/>
      <c r="N71" s="19" t="n"/>
    </row>
    <row r="72" ht="30" customHeight="1">
      <c r="A72" s="18" t="n"/>
      <c r="B72" s="19" t="n"/>
      <c r="C72" s="19" t="n"/>
      <c r="D72" s="18" t="n"/>
      <c r="E72" s="19" t="n"/>
      <c r="F72" s="20" t="n"/>
      <c r="G72" s="42" t="n"/>
      <c r="H72" s="18" t="n"/>
      <c r="I72" s="18" t="n"/>
      <c r="J72" s="22">
        <f>IF(OR($A72="",$I72=""),"",IFERROR(VLOOKUP($I72,Assumptions!$D$4:$E$8,2,FALSE),""))</f>
        <v/>
      </c>
      <c r="K72" s="18" t="n"/>
      <c r="L72" s="18" t="n"/>
      <c r="M72" s="18" t="n"/>
      <c r="N72" s="19" t="n"/>
    </row>
    <row r="73" ht="30" customHeight="1">
      <c r="A73" s="18" t="n"/>
      <c r="B73" s="19" t="n"/>
      <c r="C73" s="19" t="n"/>
      <c r="D73" s="18" t="n"/>
      <c r="E73" s="19" t="n"/>
      <c r="F73" s="20" t="n"/>
      <c r="G73" s="42" t="n"/>
      <c r="H73" s="18" t="n"/>
      <c r="I73" s="18" t="n"/>
      <c r="J73" s="23">
        <f>IF(OR($A73="",$I73=""),"",IFERROR(VLOOKUP($I73,Assumptions!$D$4:$E$8,2,FALSE),""))</f>
        <v/>
      </c>
      <c r="K73" s="18" t="n"/>
      <c r="L73" s="18" t="n"/>
      <c r="M73" s="18" t="n"/>
      <c r="N73" s="19" t="n"/>
    </row>
    <row r="74" ht="30" customHeight="1">
      <c r="A74" s="18" t="n"/>
      <c r="B74" s="19" t="n"/>
      <c r="C74" s="19" t="n"/>
      <c r="D74" s="18" t="n"/>
      <c r="E74" s="19" t="n"/>
      <c r="F74" s="20" t="n"/>
      <c r="G74" s="42" t="n"/>
      <c r="H74" s="18" t="n"/>
      <c r="I74" s="18" t="n"/>
      <c r="J74" s="22">
        <f>IF(OR($A74="",$I74=""),"",IFERROR(VLOOKUP($I74,Assumptions!$D$4:$E$8,2,FALSE),""))</f>
        <v/>
      </c>
      <c r="K74" s="18" t="n"/>
      <c r="L74" s="18" t="n"/>
      <c r="M74" s="18" t="n"/>
      <c r="N74" s="19" t="n"/>
    </row>
    <row r="75" ht="30" customHeight="1">
      <c r="A75" s="18" t="n"/>
      <c r="B75" s="19" t="n"/>
      <c r="C75" s="19" t="n"/>
      <c r="D75" s="18" t="n"/>
      <c r="E75" s="19" t="n"/>
      <c r="F75" s="20" t="n"/>
      <c r="G75" s="42" t="n"/>
      <c r="H75" s="18" t="n"/>
      <c r="I75" s="18" t="n"/>
      <c r="J75" s="23">
        <f>IF(OR($A75="",$I75=""),"",IFERROR(VLOOKUP($I75,Assumptions!$D$4:$E$8,2,FALSE),""))</f>
        <v/>
      </c>
      <c r="K75" s="18" t="n"/>
      <c r="L75" s="18" t="n"/>
      <c r="M75" s="18" t="n"/>
      <c r="N75" s="19" t="n"/>
    </row>
    <row r="76" ht="30" customHeight="1">
      <c r="A76" s="18" t="n"/>
      <c r="B76" s="19" t="n"/>
      <c r="C76" s="19" t="n"/>
      <c r="D76" s="18" t="n"/>
      <c r="E76" s="19" t="n"/>
      <c r="F76" s="20" t="n"/>
      <c r="G76" s="42" t="n"/>
      <c r="H76" s="18" t="n"/>
      <c r="I76" s="18" t="n"/>
      <c r="J76" s="22">
        <f>IF(OR($A76="",$I76=""),"",IFERROR(VLOOKUP($I76,Assumptions!$D$4:$E$8,2,FALSE),""))</f>
        <v/>
      </c>
      <c r="K76" s="18" t="n"/>
      <c r="L76" s="18" t="n"/>
      <c r="M76" s="18" t="n"/>
      <c r="N76" s="19" t="n"/>
    </row>
    <row r="77" ht="30" customHeight="1">
      <c r="A77" s="18" t="n"/>
      <c r="B77" s="19" t="n"/>
      <c r="C77" s="19" t="n"/>
      <c r="D77" s="18" t="n"/>
      <c r="E77" s="19" t="n"/>
      <c r="F77" s="20" t="n"/>
      <c r="G77" s="42" t="n"/>
      <c r="H77" s="18" t="n"/>
      <c r="I77" s="18" t="n"/>
      <c r="J77" s="23">
        <f>IF(OR($A77="",$I77=""),"",IFERROR(VLOOKUP($I77,Assumptions!$D$4:$E$8,2,FALSE),""))</f>
        <v/>
      </c>
      <c r="K77" s="18" t="n"/>
      <c r="L77" s="18" t="n"/>
      <c r="M77" s="18" t="n"/>
      <c r="N77" s="19" t="n"/>
    </row>
    <row r="78" ht="30" customHeight="1">
      <c r="A78" s="18" t="n"/>
      <c r="B78" s="19" t="n"/>
      <c r="C78" s="19" t="n"/>
      <c r="D78" s="18" t="n"/>
      <c r="E78" s="19" t="n"/>
      <c r="F78" s="20" t="n"/>
      <c r="G78" s="42" t="n"/>
      <c r="H78" s="18" t="n"/>
      <c r="I78" s="18" t="n"/>
      <c r="J78" s="22">
        <f>IF(OR($A78="",$I78=""),"",IFERROR(VLOOKUP($I78,Assumptions!$D$4:$E$8,2,FALSE),""))</f>
        <v/>
      </c>
      <c r="K78" s="18" t="n"/>
      <c r="L78" s="18" t="n"/>
      <c r="M78" s="18" t="n"/>
      <c r="N78" s="19" t="n"/>
    </row>
    <row r="79" ht="30" customHeight="1">
      <c r="A79" s="18" t="n"/>
      <c r="B79" s="19" t="n"/>
      <c r="C79" s="19" t="n"/>
      <c r="D79" s="18" t="n"/>
      <c r="E79" s="19" t="n"/>
      <c r="F79" s="20" t="n"/>
      <c r="G79" s="42" t="n"/>
      <c r="H79" s="18" t="n"/>
      <c r="I79" s="18" t="n"/>
      <c r="J79" s="23">
        <f>IF(OR($A79="",$I79=""),"",IFERROR(VLOOKUP($I79,Assumptions!$D$4:$E$8,2,FALSE),""))</f>
        <v/>
      </c>
      <c r="K79" s="18" t="n"/>
      <c r="L79" s="18" t="n"/>
      <c r="M79" s="18" t="n"/>
      <c r="N79" s="19" t="n"/>
    </row>
    <row r="80" ht="30" customHeight="1">
      <c r="A80" s="18" t="n"/>
      <c r="B80" s="19" t="n"/>
      <c r="C80" s="19" t="n"/>
      <c r="D80" s="18" t="n"/>
      <c r="E80" s="19" t="n"/>
      <c r="F80" s="20" t="n"/>
      <c r="G80" s="42" t="n"/>
      <c r="H80" s="18" t="n"/>
      <c r="I80" s="18" t="n"/>
      <c r="J80" s="22">
        <f>IF(OR($A80="",$I80=""),"",IFERROR(VLOOKUP($I80,Assumptions!$D$4:$E$8,2,FALSE),""))</f>
        <v/>
      </c>
      <c r="K80" s="18" t="n"/>
      <c r="L80" s="18" t="n"/>
      <c r="M80" s="18" t="n"/>
      <c r="N80" s="19" t="n"/>
    </row>
    <row r="81" ht="30" customHeight="1">
      <c r="A81" s="18" t="n"/>
      <c r="B81" s="19" t="n"/>
      <c r="C81" s="19" t="n"/>
      <c r="D81" s="18" t="n"/>
      <c r="E81" s="19" t="n"/>
      <c r="F81" s="20" t="n"/>
      <c r="G81" s="42" t="n"/>
      <c r="H81" s="18" t="n"/>
      <c r="I81" s="18" t="n"/>
      <c r="J81" s="23">
        <f>IF(OR($A81="",$I81=""),"",IFERROR(VLOOKUP($I81,Assumptions!$D$4:$E$8,2,FALSE),""))</f>
        <v/>
      </c>
      <c r="K81" s="18" t="n"/>
      <c r="L81" s="18" t="n"/>
      <c r="M81" s="18" t="n"/>
      <c r="N81" s="19" t="n"/>
    </row>
    <row r="82" ht="30" customHeight="1">
      <c r="A82" s="18" t="n"/>
      <c r="B82" s="19" t="n"/>
      <c r="C82" s="19" t="n"/>
      <c r="D82" s="18" t="n"/>
      <c r="E82" s="19" t="n"/>
      <c r="F82" s="20" t="n"/>
      <c r="G82" s="42" t="n"/>
      <c r="H82" s="18" t="n"/>
      <c r="I82" s="18" t="n"/>
      <c r="J82" s="22">
        <f>IF(OR($A82="",$I82=""),"",IFERROR(VLOOKUP($I82,Assumptions!$D$4:$E$8,2,FALSE),""))</f>
        <v/>
      </c>
      <c r="K82" s="18" t="n"/>
      <c r="L82" s="18" t="n"/>
      <c r="M82" s="18" t="n"/>
      <c r="N82" s="19" t="n"/>
    </row>
    <row r="83" ht="30" customHeight="1">
      <c r="A83" s="18" t="n"/>
      <c r="B83" s="19" t="n"/>
      <c r="C83" s="19" t="n"/>
      <c r="D83" s="18" t="n"/>
      <c r="E83" s="19" t="n"/>
      <c r="F83" s="20" t="n"/>
      <c r="G83" s="42" t="n"/>
      <c r="H83" s="18" t="n"/>
      <c r="I83" s="18" t="n"/>
      <c r="J83" s="23">
        <f>IF(OR($A83="",$I83=""),"",IFERROR(VLOOKUP($I83,Assumptions!$D$4:$E$8,2,FALSE),""))</f>
        <v/>
      </c>
      <c r="K83" s="18" t="n"/>
      <c r="L83" s="18" t="n"/>
      <c r="M83" s="18" t="n"/>
      <c r="N83" s="19" t="n"/>
    </row>
    <row r="84" ht="30" customHeight="1">
      <c r="A84" s="18" t="n"/>
      <c r="B84" s="19" t="n"/>
      <c r="C84" s="19" t="n"/>
      <c r="D84" s="18" t="n"/>
      <c r="E84" s="19" t="n"/>
      <c r="F84" s="20" t="n"/>
      <c r="G84" s="42" t="n"/>
      <c r="H84" s="18" t="n"/>
      <c r="I84" s="18" t="n"/>
      <c r="J84" s="22">
        <f>IF(OR($A84="",$I84=""),"",IFERROR(VLOOKUP($I84,Assumptions!$D$4:$E$8,2,FALSE),""))</f>
        <v/>
      </c>
      <c r="K84" s="18" t="n"/>
      <c r="L84" s="18" t="n"/>
      <c r="M84" s="18" t="n"/>
      <c r="N84" s="19" t="n"/>
    </row>
    <row r="85" ht="30" customHeight="1">
      <c r="A85" s="18" t="n"/>
      <c r="B85" s="19" t="n"/>
      <c r="C85" s="19" t="n"/>
      <c r="D85" s="18" t="n"/>
      <c r="E85" s="19" t="n"/>
      <c r="F85" s="20" t="n"/>
      <c r="G85" s="42" t="n"/>
      <c r="H85" s="18" t="n"/>
      <c r="I85" s="18" t="n"/>
      <c r="J85" s="23">
        <f>IF(OR($A85="",$I85=""),"",IFERROR(VLOOKUP($I85,Assumptions!$D$4:$E$8,2,FALSE),""))</f>
        <v/>
      </c>
      <c r="K85" s="18" t="n"/>
      <c r="L85" s="18" t="n"/>
      <c r="M85" s="18" t="n"/>
      <c r="N85" s="19" t="n"/>
    </row>
    <row r="86" ht="30" customHeight="1">
      <c r="A86" s="18" t="n"/>
      <c r="B86" s="19" t="n"/>
      <c r="C86" s="19" t="n"/>
      <c r="D86" s="18" t="n"/>
      <c r="E86" s="19" t="n"/>
      <c r="F86" s="20" t="n"/>
      <c r="G86" s="42" t="n"/>
      <c r="H86" s="18" t="n"/>
      <c r="I86" s="18" t="n"/>
      <c r="J86" s="22">
        <f>IF(OR($A86="",$I86=""),"",IFERROR(VLOOKUP($I86,Assumptions!$D$4:$E$8,2,FALSE),""))</f>
        <v/>
      </c>
      <c r="K86" s="18" t="n"/>
      <c r="L86" s="18" t="n"/>
      <c r="M86" s="18" t="n"/>
      <c r="N86" s="19" t="n"/>
    </row>
    <row r="87" ht="30" customHeight="1">
      <c r="A87" s="18" t="n"/>
      <c r="B87" s="19" t="n"/>
      <c r="C87" s="19" t="n"/>
      <c r="D87" s="18" t="n"/>
      <c r="E87" s="19" t="n"/>
      <c r="F87" s="20" t="n"/>
      <c r="G87" s="42" t="n"/>
      <c r="H87" s="18" t="n"/>
      <c r="I87" s="18" t="n"/>
      <c r="J87" s="23">
        <f>IF(OR($A87="",$I87=""),"",IFERROR(VLOOKUP($I87,Assumptions!$D$4:$E$8,2,FALSE),""))</f>
        <v/>
      </c>
      <c r="K87" s="18" t="n"/>
      <c r="L87" s="18" t="n"/>
      <c r="M87" s="18" t="n"/>
      <c r="N87" s="19" t="n"/>
    </row>
    <row r="88" ht="30" customHeight="1">
      <c r="A88" s="18" t="n"/>
      <c r="B88" s="19" t="n"/>
      <c r="C88" s="19" t="n"/>
      <c r="D88" s="18" t="n"/>
      <c r="E88" s="19" t="n"/>
      <c r="F88" s="20" t="n"/>
      <c r="G88" s="42" t="n"/>
      <c r="H88" s="18" t="n"/>
      <c r="I88" s="18" t="n"/>
      <c r="J88" s="22">
        <f>IF(OR($A88="",$I88=""),"",IFERROR(VLOOKUP($I88,Assumptions!$D$4:$E$8,2,FALSE),""))</f>
        <v/>
      </c>
      <c r="K88" s="18" t="n"/>
      <c r="L88" s="18" t="n"/>
      <c r="M88" s="18" t="n"/>
      <c r="N88" s="19" t="n"/>
    </row>
    <row r="89" ht="30" customHeight="1">
      <c r="A89" s="18" t="n"/>
      <c r="B89" s="19" t="n"/>
      <c r="C89" s="19" t="n"/>
      <c r="D89" s="18" t="n"/>
      <c r="E89" s="19" t="n"/>
      <c r="F89" s="20" t="n"/>
      <c r="G89" s="42" t="n"/>
      <c r="H89" s="18" t="n"/>
      <c r="I89" s="18" t="n"/>
      <c r="J89" s="23">
        <f>IF(OR($A89="",$I89=""),"",IFERROR(VLOOKUP($I89,Assumptions!$D$4:$E$8,2,FALSE),""))</f>
        <v/>
      </c>
      <c r="K89" s="18" t="n"/>
      <c r="L89" s="18" t="n"/>
      <c r="M89" s="18" t="n"/>
      <c r="N89" s="19" t="n"/>
    </row>
    <row r="90" ht="30" customHeight="1">
      <c r="A90" s="18" t="n"/>
      <c r="B90" s="19" t="n"/>
      <c r="C90" s="19" t="n"/>
      <c r="D90" s="18" t="n"/>
      <c r="E90" s="19" t="n"/>
      <c r="F90" s="20" t="n"/>
      <c r="G90" s="42" t="n"/>
      <c r="H90" s="18" t="n"/>
      <c r="I90" s="18" t="n"/>
      <c r="J90" s="22">
        <f>IF(OR($A90="",$I90=""),"",IFERROR(VLOOKUP($I90,Assumptions!$D$4:$E$8,2,FALSE),""))</f>
        <v/>
      </c>
      <c r="K90" s="18" t="n"/>
      <c r="L90" s="18" t="n"/>
      <c r="M90" s="18" t="n"/>
      <c r="N90" s="19" t="n"/>
    </row>
    <row r="91" ht="30" customHeight="1">
      <c r="A91" s="18" t="n"/>
      <c r="B91" s="19" t="n"/>
      <c r="C91" s="19" t="n"/>
      <c r="D91" s="18" t="n"/>
      <c r="E91" s="19" t="n"/>
      <c r="F91" s="20" t="n"/>
      <c r="G91" s="42" t="n"/>
      <c r="H91" s="18" t="n"/>
      <c r="I91" s="18" t="n"/>
      <c r="J91" s="23">
        <f>IF(OR($A91="",$I91=""),"",IFERROR(VLOOKUP($I91,Assumptions!$D$4:$E$8,2,FALSE),""))</f>
        <v/>
      </c>
      <c r="K91" s="18" t="n"/>
      <c r="L91" s="18" t="n"/>
      <c r="M91" s="18" t="n"/>
      <c r="N91" s="19" t="n"/>
    </row>
    <row r="92" ht="30" customHeight="1">
      <c r="A92" s="18" t="n"/>
      <c r="B92" s="19" t="n"/>
      <c r="C92" s="19" t="n"/>
      <c r="D92" s="18" t="n"/>
      <c r="E92" s="19" t="n"/>
      <c r="F92" s="20" t="n"/>
      <c r="G92" s="42" t="n"/>
      <c r="H92" s="18" t="n"/>
      <c r="I92" s="18" t="n"/>
      <c r="J92" s="22">
        <f>IF(OR($A92="",$I92=""),"",IFERROR(VLOOKUP($I92,Assumptions!$D$4:$E$8,2,FALSE),""))</f>
        <v/>
      </c>
      <c r="K92" s="18" t="n"/>
      <c r="L92" s="18" t="n"/>
      <c r="M92" s="18" t="n"/>
      <c r="N92" s="19" t="n"/>
    </row>
    <row r="93" ht="30" customHeight="1">
      <c r="A93" s="18" t="n"/>
      <c r="B93" s="19" t="n"/>
      <c r="C93" s="19" t="n"/>
      <c r="D93" s="18" t="n"/>
      <c r="E93" s="19" t="n"/>
      <c r="F93" s="20" t="n"/>
      <c r="G93" s="42" t="n"/>
      <c r="H93" s="18" t="n"/>
      <c r="I93" s="18" t="n"/>
      <c r="J93" s="23">
        <f>IF(OR($A93="",$I93=""),"",IFERROR(VLOOKUP($I93,Assumptions!$D$4:$E$8,2,FALSE),""))</f>
        <v/>
      </c>
      <c r="K93" s="18" t="n"/>
      <c r="L93" s="18" t="n"/>
      <c r="M93" s="18" t="n"/>
      <c r="N93" s="19" t="n"/>
    </row>
    <row r="94" ht="30" customHeight="1">
      <c r="A94" s="18" t="n"/>
      <c r="B94" s="19" t="n"/>
      <c r="C94" s="19" t="n"/>
      <c r="D94" s="18" t="n"/>
      <c r="E94" s="19" t="n"/>
      <c r="F94" s="20" t="n"/>
      <c r="G94" s="42" t="n"/>
      <c r="H94" s="18" t="n"/>
      <c r="I94" s="18" t="n"/>
      <c r="J94" s="22">
        <f>IF(OR($A94="",$I94=""),"",IFERROR(VLOOKUP($I94,Assumptions!$D$4:$E$8,2,FALSE),""))</f>
        <v/>
      </c>
      <c r="K94" s="18" t="n"/>
      <c r="L94" s="18" t="n"/>
      <c r="M94" s="18" t="n"/>
      <c r="N94" s="19" t="n"/>
    </row>
    <row r="95" ht="30" customHeight="1">
      <c r="A95" s="18" t="n"/>
      <c r="B95" s="19" t="n"/>
      <c r="C95" s="19" t="n"/>
      <c r="D95" s="18" t="n"/>
      <c r="E95" s="19" t="n"/>
      <c r="F95" s="20" t="n"/>
      <c r="G95" s="42" t="n"/>
      <c r="H95" s="18" t="n"/>
      <c r="I95" s="18" t="n"/>
      <c r="J95" s="23">
        <f>IF(OR($A95="",$I95=""),"",IFERROR(VLOOKUP($I95,Assumptions!$D$4:$E$8,2,FALSE),""))</f>
        <v/>
      </c>
      <c r="K95" s="18" t="n"/>
      <c r="L95" s="18" t="n"/>
      <c r="M95" s="18" t="n"/>
      <c r="N95" s="19" t="n"/>
    </row>
    <row r="96" ht="30" customHeight="1">
      <c r="A96" s="18" t="n"/>
      <c r="B96" s="19" t="n"/>
      <c r="C96" s="19" t="n"/>
      <c r="D96" s="18" t="n"/>
      <c r="E96" s="19" t="n"/>
      <c r="F96" s="20" t="n"/>
      <c r="G96" s="42" t="n"/>
      <c r="H96" s="18" t="n"/>
      <c r="I96" s="18" t="n"/>
      <c r="J96" s="22">
        <f>IF(OR($A96="",$I96=""),"",IFERROR(VLOOKUP($I96,Assumptions!$D$4:$E$8,2,FALSE),""))</f>
        <v/>
      </c>
      <c r="K96" s="18" t="n"/>
      <c r="L96" s="18" t="n"/>
      <c r="M96" s="18" t="n"/>
      <c r="N96" s="19" t="n"/>
    </row>
    <row r="97" ht="30" customHeight="1">
      <c r="A97" s="18" t="n"/>
      <c r="B97" s="19" t="n"/>
      <c r="C97" s="19" t="n"/>
      <c r="D97" s="18" t="n"/>
      <c r="E97" s="19" t="n"/>
      <c r="F97" s="20" t="n"/>
      <c r="G97" s="42" t="n"/>
      <c r="H97" s="18" t="n"/>
      <c r="I97" s="18" t="n"/>
      <c r="J97" s="23">
        <f>IF(OR($A97="",$I97=""),"",IFERROR(VLOOKUP($I97,Assumptions!$D$4:$E$8,2,FALSE),""))</f>
        <v/>
      </c>
      <c r="K97" s="18" t="n"/>
      <c r="L97" s="18" t="n"/>
      <c r="M97" s="18" t="n"/>
      <c r="N97" s="19" t="n"/>
    </row>
    <row r="98" ht="30" customHeight="1">
      <c r="A98" s="18" t="n"/>
      <c r="B98" s="19" t="n"/>
      <c r="C98" s="19" t="n"/>
      <c r="D98" s="18" t="n"/>
      <c r="E98" s="19" t="n"/>
      <c r="F98" s="20" t="n"/>
      <c r="G98" s="42" t="n"/>
      <c r="H98" s="18" t="n"/>
      <c r="I98" s="18" t="n"/>
      <c r="J98" s="22">
        <f>IF(OR($A98="",$I98=""),"",IFERROR(VLOOKUP($I98,Assumptions!$D$4:$E$8,2,FALSE),""))</f>
        <v/>
      </c>
      <c r="K98" s="18" t="n"/>
      <c r="L98" s="18" t="n"/>
      <c r="M98" s="18" t="n"/>
      <c r="N98" s="19" t="n"/>
    </row>
    <row r="99" ht="30" customHeight="1">
      <c r="A99" s="18" t="n"/>
      <c r="B99" s="19" t="n"/>
      <c r="C99" s="19" t="n"/>
      <c r="D99" s="18" t="n"/>
      <c r="E99" s="19" t="n"/>
      <c r="F99" s="20" t="n"/>
      <c r="G99" s="42" t="n"/>
      <c r="H99" s="18" t="n"/>
      <c r="I99" s="18" t="n"/>
      <c r="J99" s="23">
        <f>IF(OR($A99="",$I99=""),"",IFERROR(VLOOKUP($I99,Assumptions!$D$4:$E$8,2,FALSE),""))</f>
        <v/>
      </c>
      <c r="K99" s="18" t="n"/>
      <c r="L99" s="18" t="n"/>
      <c r="M99" s="18" t="n"/>
      <c r="N99" s="19" t="n"/>
    </row>
    <row r="100" ht="30" customHeight="1">
      <c r="A100" s="18" t="n"/>
      <c r="B100" s="19" t="n"/>
      <c r="C100" s="19" t="n"/>
      <c r="D100" s="18" t="n"/>
      <c r="E100" s="19" t="n"/>
      <c r="F100" s="20" t="n"/>
      <c r="G100" s="42" t="n"/>
      <c r="H100" s="18" t="n"/>
      <c r="I100" s="18" t="n"/>
      <c r="J100" s="22">
        <f>IF(OR($A100="",$I100=""),"",IFERROR(VLOOKUP($I100,Assumptions!$D$4:$E$8,2,FALSE),""))</f>
        <v/>
      </c>
      <c r="K100" s="18" t="n"/>
      <c r="L100" s="18" t="n"/>
      <c r="M100" s="18" t="n"/>
      <c r="N100" s="19" t="n"/>
    </row>
    <row r="101" ht="30" customHeight="1">
      <c r="A101" s="18" t="n"/>
      <c r="B101" s="19" t="n"/>
      <c r="C101" s="19" t="n"/>
      <c r="D101" s="18" t="n"/>
      <c r="E101" s="19" t="n"/>
      <c r="F101" s="20" t="n"/>
      <c r="G101" s="42" t="n"/>
      <c r="H101" s="18" t="n"/>
      <c r="I101" s="18" t="n"/>
      <c r="J101" s="23">
        <f>IF(OR($A101="",$I101=""),"",IFERROR(VLOOKUP($I101,Assumptions!$D$4:$E$8,2,FALSE),""))</f>
        <v/>
      </c>
      <c r="K101" s="18" t="n"/>
      <c r="L101" s="18" t="n"/>
      <c r="M101" s="18" t="n"/>
      <c r="N101" s="19" t="n"/>
    </row>
    <row r="102" ht="30" customHeight="1">
      <c r="A102" s="18" t="n"/>
      <c r="B102" s="19" t="n"/>
      <c r="C102" s="19" t="n"/>
      <c r="D102" s="18" t="n"/>
      <c r="E102" s="19" t="n"/>
      <c r="F102" s="20" t="n"/>
      <c r="G102" s="42" t="n"/>
      <c r="H102" s="18" t="n"/>
      <c r="I102" s="18" t="n"/>
      <c r="J102" s="22">
        <f>IF(OR($A102="",$I102=""),"",IFERROR(VLOOKUP($I102,Assumptions!$D$4:$E$8,2,FALSE),""))</f>
        <v/>
      </c>
      <c r="K102" s="18" t="n"/>
      <c r="L102" s="18" t="n"/>
      <c r="M102" s="18" t="n"/>
      <c r="N102" s="19" t="n"/>
    </row>
    <row r="103" ht="30" customHeight="1">
      <c r="A103" s="18" t="n"/>
      <c r="B103" s="19" t="n"/>
      <c r="C103" s="19" t="n"/>
      <c r="D103" s="18" t="n"/>
      <c r="E103" s="19" t="n"/>
      <c r="F103" s="20" t="n"/>
      <c r="G103" s="42" t="n"/>
      <c r="H103" s="18" t="n"/>
      <c r="I103" s="18" t="n"/>
      <c r="J103" s="23">
        <f>IF(OR($A103="",$I103=""),"",IFERROR(VLOOKUP($I103,Assumptions!$D$4:$E$8,2,FALSE),""))</f>
        <v/>
      </c>
      <c r="K103" s="18" t="n"/>
      <c r="L103" s="18" t="n"/>
      <c r="M103" s="18" t="n"/>
      <c r="N103" s="19" t="n"/>
    </row>
    <row r="104" ht="30" customHeight="1">
      <c r="A104" s="18" t="n"/>
      <c r="B104" s="19" t="n"/>
      <c r="C104" s="19" t="n"/>
      <c r="D104" s="18" t="n"/>
      <c r="E104" s="19" t="n"/>
      <c r="F104" s="20" t="n"/>
      <c r="G104" s="42" t="n"/>
      <c r="H104" s="18" t="n"/>
      <c r="I104" s="18" t="n"/>
      <c r="J104" s="22">
        <f>IF(OR($A104="",$I104=""),"",IFERROR(VLOOKUP($I104,Assumptions!$D$4:$E$8,2,FALSE),""))</f>
        <v/>
      </c>
      <c r="K104" s="18" t="n"/>
      <c r="L104" s="18" t="n"/>
      <c r="M104" s="18" t="n"/>
      <c r="N104" s="19" t="n"/>
    </row>
    <row r="105" ht="30" customHeight="1">
      <c r="A105" s="18" t="n"/>
      <c r="B105" s="19" t="n"/>
      <c r="C105" s="19" t="n"/>
      <c r="D105" s="18" t="n"/>
      <c r="E105" s="19" t="n"/>
      <c r="F105" s="20" t="n"/>
      <c r="G105" s="42" t="n"/>
      <c r="H105" s="18" t="n"/>
      <c r="I105" s="18" t="n"/>
      <c r="J105" s="23">
        <f>IF(OR($A105="",$I105=""),"",IFERROR(VLOOKUP($I105,Assumptions!$D$4:$E$8,2,FALSE),""))</f>
        <v/>
      </c>
      <c r="K105" s="18" t="n"/>
      <c r="L105" s="18" t="n"/>
      <c r="M105" s="18" t="n"/>
      <c r="N105" s="19" t="n"/>
    </row>
  </sheetData>
  <autoFilter ref="A5:N105"/>
  <mergeCells count="1">
    <mergeCell ref="A1:N1"/>
  </mergeCells>
  <conditionalFormatting sqref="A6:N105">
    <cfRule type="expression" priority="1" dxfId="1">
      <formula>AND($A6&lt;&gt;"",$M6="Included",$J6="")</formula>
    </cfRule>
  </conditionalFormatting>
  <conditionalFormatting sqref="F6:F105">
    <cfRule type="expression" priority="2" dxfId="1">
      <formula>AND($A6&lt;&gt;"",$F6&gt;$B$3)</formula>
    </cfRule>
  </conditionalFormatting>
  <conditionalFormatting sqref="M6:M105">
    <cfRule type="expression" priority="3" dxfId="0">
      <formula>$M6="Included"</formula>
    </cfRule>
    <cfRule type="expression" priority="4" dxfId="2">
      <formula>$M6="Optional"</formula>
    </cfRule>
    <cfRule type="expression" priority="5" dxfId="1">
      <formula>$M6="Excluded"</formula>
    </cfRule>
  </conditionalFormatting>
  <dataValidations count="8">
    <dataValidation sqref="D6:D105" showDropDown="0" showInputMessage="1" showErrorMessage="1" allowBlank="0" errorTitle="Check entry" error="Choose a value from the available list." promptTitle="Equipment type" prompt="Choose an equipment type maintained on the Assumptions sheet." type="list" errorStyle="stop">
      <formula1>$P$6:$P$13</formula1>
    </dataValidation>
    <dataValidation sqref="F6:F105" showDropDown="0" showInputMessage="1" showErrorMessage="1" allowBlank="0" errorTitle="Check number" error="Enter a number from 1 through 1000." promptTitle="Asset quantity" prompt="Enter the count represented by this asset row." type="whole" errorStyle="stop" operator="between">
      <formula1>1</formula1>
      <formula2>1000</formula2>
    </dataValidation>
    <dataValidation sqref="G6:G105" showDropDown="0" showInputMessage="1" showErrorMessage="1" allowBlank="0" errorTitle="Check number" error="Enter a number from 0 through 1000000000." promptTitle="Capacity" prompt="Enter a nonnegative capacity and select its unit." type="decimal" errorStyle="stop" operator="between">
      <formula1>0</formula1>
      <formula2>1000000000</formula2>
    </dataValidation>
    <dataValidation sqref="H6:H105" showDropDown="0" showInputMessage="1" showErrorMessage="1" allowBlank="0" errorTitle="Check entry" error="Choose a value from the available list." promptTitle="Capacity unit" prompt="Choose the customary HVAC capacity unit." type="list" errorStyle="stop">
      <formula1>$Q$6:$Q$11</formula1>
    </dataValidation>
    <dataValidation sqref="I6:I105" showDropDown="0" showInputMessage="1" showErrorMessage="1" allowBlank="0" errorTitle="Check entry" error="Choose a value from the available list." promptTitle="Service frequency" prompt="Choose the proposed service frequency." type="list" errorStyle="stop">
      <formula1>$R$6:$R$10</formula1>
    </dataValidation>
    <dataValidation sqref="K6:K105" showDropDown="0" showInputMessage="1" showErrorMessage="1" allowBlank="0" errorTitle="Check entry" error="Choose a value from the available list." promptTitle="Technician" prompt="Choose a fictional assigned technician or leave blank for review." type="list" errorStyle="stop">
      <formula1>$U$6:$U$8</formula1>
    </dataValidation>
    <dataValidation sqref="L6:L105" showDropDown="0" showInputMessage="1" showErrorMessage="1" allowBlank="0" errorTitle="Check entry" error="Choose a value from the available list." promptTitle="Responsibility" prompt="Choose the planned responsibility." type="list" errorStyle="stop">
      <formula1>$S$6:$S$9</formula1>
    </dataValidation>
    <dataValidation sqref="M6:M105" showDropDown="0" showInputMessage="1" showErrorMessage="1" allowBlank="0" errorTitle="Check entry" error="Choose a value from the available list." promptTitle="Status" prompt="Choose the current proposal status." type="list" errorStyle="stop">
      <formula1>$T$6:$T$9</formula1>
    </dataValidation>
  </dataValidations>
  <pageMargins left="0.75" right="0.75" top="1" bottom="1" header="0.5" footer="0.5"/>
  <pageSetup orientation="landscape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T105"/>
  <sheetViews>
    <sheetView showGridLines="0" zoomScale="9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40" customWidth="1" min="3" max="3"/>
    <col width="12" customWidth="1" min="4" max="4"/>
    <col width="12" customWidth="1" min="5" max="5"/>
    <col width="13" customWidth="1" min="6" max="6"/>
    <col width="17" customWidth="1" min="7" max="7"/>
    <col width="18" customWidth="1" min="8" max="8"/>
    <col width="14" customWidth="1" min="9" max="9"/>
    <col width="19" customWidth="1" min="10" max="10"/>
    <col width="18" customWidth="1" min="11" max="11"/>
    <col width="12" customWidth="1" min="12" max="12"/>
    <col width="20" customWidth="1" min="13" max="13"/>
    <col width="16" customWidth="1" min="14" max="14"/>
    <col width="13" customWidth="1" min="15" max="15"/>
    <col width="39" customWidth="1" min="16" max="16"/>
    <col hidden="1" width="13" customWidth="1" min="18" max="18"/>
    <col hidden="1" width="13" customWidth="1" min="19" max="19"/>
    <col hidden="1" width="13" customWidth="1" min="20" max="20"/>
  </cols>
  <sheetData>
    <row r="1" ht="28" customHeight="1">
      <c r="A1" s="1" t="inlineStr">
        <is>
          <t>Commercial HVAC Maintenance Proposal Items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6" t="n"/>
    </row>
    <row r="2" ht="28" customHeight="1">
      <c r="A2" s="2" t="inlineStr">
        <is>
          <t>Annual formulas use each asset's service frequency and the editable default labor rate; orange values require user review.</t>
        </is>
      </c>
    </row>
    <row r="3">
      <c r="A3" s="3" t="inlineStr">
        <is>
          <t>Markup Review Threshold</t>
        </is>
      </c>
      <c r="B3" s="43">
        <f>Assumptions!$B$11</f>
        <v/>
      </c>
      <c r="D3" s="3" t="inlineStr">
        <is>
          <t>Quantity Review Threshold</t>
        </is>
      </c>
      <c r="E3" s="16">
        <f>Assumptions!$B$12</f>
        <v/>
      </c>
      <c r="G3" s="3" t="inlineStr">
        <is>
          <t>Labor Hours Review Threshold</t>
        </is>
      </c>
      <c r="H3" s="25">
        <f>Assumptions!$B$13</f>
        <v/>
      </c>
      <c r="J3" s="3" t="inlineStr">
        <is>
          <t>Material Cost Review Threshold</t>
        </is>
      </c>
      <c r="K3" s="44">
        <f>Assumptions!$B$14</f>
        <v/>
      </c>
    </row>
    <row r="4"/>
    <row r="5" ht="34" customHeight="1">
      <c r="A5" s="17" t="inlineStr">
        <is>
          <t>Line ID</t>
        </is>
      </c>
      <c r="B5" s="17" t="inlineStr">
        <is>
          <t>Asset ID</t>
        </is>
      </c>
      <c r="C5" s="17" t="inlineStr">
        <is>
          <t>Service Description</t>
        </is>
      </c>
      <c r="D5" s="17" t="inlineStr">
        <is>
          <t>Qty / Visit</t>
        </is>
      </c>
      <c r="E5" s="17" t="inlineStr">
        <is>
          <t>Unit</t>
        </is>
      </c>
      <c r="F5" s="17" t="inlineStr">
        <is>
          <t>Visits / Year</t>
        </is>
      </c>
      <c r="G5" s="17" t="inlineStr">
        <is>
          <t>Labor Hours / Unit</t>
        </is>
      </c>
      <c r="H5" s="17" t="inlineStr">
        <is>
          <t>Annual Labor Hours</t>
        </is>
      </c>
      <c r="I5" s="17" t="inlineStr">
        <is>
          <t>Labor Rate</t>
        </is>
      </c>
      <c r="J5" s="17" t="inlineStr">
        <is>
          <t>Material Cost / Unit</t>
        </is>
      </c>
      <c r="K5" s="17" t="inlineStr">
        <is>
          <t>Annual Direct Cost</t>
        </is>
      </c>
      <c r="L5" s="17" t="inlineStr">
        <is>
          <t>Markup</t>
        </is>
      </c>
      <c r="M5" s="17" t="inlineStr">
        <is>
          <t>Annual Proposed Price</t>
        </is>
      </c>
      <c r="N5" s="17" t="inlineStr">
        <is>
          <t>Responsibility</t>
        </is>
      </c>
      <c r="O5" s="17" t="inlineStr">
        <is>
          <t>Status</t>
        </is>
      </c>
      <c r="P5" s="17" t="inlineStr">
        <is>
          <t>Exclusions / Notes</t>
        </is>
      </c>
    </row>
    <row r="6" ht="30" customHeight="1">
      <c r="A6" s="18" t="inlineStr">
        <is>
          <t>FX-L001</t>
        </is>
      </c>
      <c r="B6" s="18" t="inlineStr">
        <is>
          <t>FX-A001</t>
        </is>
      </c>
      <c r="C6" s="19" t="inlineStr">
        <is>
          <t>Quarterly rooftop unit inspection and filter service</t>
        </is>
      </c>
      <c r="D6" s="27" t="n">
        <v>1</v>
      </c>
      <c r="E6" s="18" t="inlineStr">
        <is>
          <t>visit</t>
        </is>
      </c>
      <c r="F6" s="22">
        <f>IF(OR($A6="",$B6=""),"",IFERROR(VLOOKUP($B6,Equipment!$A$6:$J$105,10,FALSE),""))</f>
        <v/>
      </c>
      <c r="G6" s="27" t="n">
        <v>1.75</v>
      </c>
      <c r="H6" s="28">
        <f>IF(OR($A6="",$D6="",$F6="",$G6=""),"",IFERROR($D6*$F6*$G6,""))</f>
        <v/>
      </c>
      <c r="I6" s="39">
        <f>IF($A6="","",IFERROR(Assumptions!$B$9,""))</f>
        <v/>
      </c>
      <c r="J6" s="45" t="n">
        <v>42</v>
      </c>
      <c r="K6" s="39">
        <f>IF(OR($A6="",$D6="",$F6="",$G6="",$I6="",$J6=""),"",IFERROR($H6*$I6+$D6*$F6*$J6,""))</f>
        <v/>
      </c>
      <c r="L6" s="46">
        <f>IF($A6="","",Assumptions!$B$10)</f>
        <v/>
      </c>
      <c r="M6" s="39">
        <f>IF(OR($A6="",$K6="",$L6=""),"",IFERROR($K6*(1+$L6),""))</f>
        <v/>
      </c>
      <c r="N6" s="18" t="inlineStr">
        <is>
          <t>Contractor</t>
        </is>
      </c>
      <c r="O6" s="18" t="inlineStr">
        <is>
          <t>Included</t>
        </is>
      </c>
      <c r="P6" s="19" t="inlineStr">
        <is>
          <t>Controls programming is not included.</t>
        </is>
      </c>
      <c r="R6">
        <f>Assumptions!$K$4</f>
        <v/>
      </c>
      <c r="S6">
        <f>Assumptions!$M$4</f>
        <v/>
      </c>
      <c r="T6">
        <f>Assumptions!$O$4</f>
        <v/>
      </c>
    </row>
    <row r="7" ht="30" customHeight="1">
      <c r="A7" s="18" t="inlineStr">
        <is>
          <t>FX-L002</t>
        </is>
      </c>
      <c r="B7" s="18" t="inlineStr">
        <is>
          <t>FX-A002</t>
        </is>
      </c>
      <c r="C7" s="19" t="inlineStr">
        <is>
          <t>Quarterly rooftop unit inspection and filter service</t>
        </is>
      </c>
      <c r="D7" s="27" t="n">
        <v>1</v>
      </c>
      <c r="E7" s="18" t="inlineStr">
        <is>
          <t>visit</t>
        </is>
      </c>
      <c r="F7" s="23">
        <f>IF(OR($A7="",$B7=""),"",IFERROR(VLOOKUP($B7,Equipment!$A$6:$J$105,10,FALSE),""))</f>
        <v/>
      </c>
      <c r="G7" s="27" t="n">
        <v>1.5</v>
      </c>
      <c r="H7" s="31">
        <f>IF(OR($A7="",$D7="",$F7="",$G7=""),"",IFERROR($D7*$F7*$G7,""))</f>
        <v/>
      </c>
      <c r="I7" s="40">
        <f>IF($A7="","",IFERROR(Assumptions!$B$9,""))</f>
        <v/>
      </c>
      <c r="J7" s="45" t="n">
        <v>36</v>
      </c>
      <c r="K7" s="40">
        <f>IF(OR($A7="",$D7="",$F7="",$G7="",$I7="",$J7=""),"",IFERROR($H7*$I7+$D7*$F7*$J7,""))</f>
        <v/>
      </c>
      <c r="L7" s="46">
        <f>IF($A7="","",Assumptions!$B$10)</f>
        <v/>
      </c>
      <c r="M7" s="40">
        <f>IF(OR($A7="",$K7="",$L7=""),"",IFERROR($K7*(1+$L7),""))</f>
        <v/>
      </c>
      <c r="N7" s="18" t="inlineStr">
        <is>
          <t>Contractor</t>
        </is>
      </c>
      <c r="O7" s="18" t="inlineStr">
        <is>
          <t>Included</t>
        </is>
      </c>
      <c r="P7" s="19" t="inlineStr">
        <is>
          <t>Roof access remains a customer responsibility.</t>
        </is>
      </c>
      <c r="R7">
        <f>Assumptions!$K$5</f>
        <v/>
      </c>
      <c r="S7">
        <f>Assumptions!$M$5</f>
        <v/>
      </c>
      <c r="T7">
        <f>Assumptions!$O$5</f>
        <v/>
      </c>
    </row>
    <row r="8" ht="30" customHeight="1">
      <c r="A8" s="18" t="inlineStr">
        <is>
          <t>FX-L003</t>
        </is>
      </c>
      <c r="B8" s="18" t="inlineStr">
        <is>
          <t>FX-A003</t>
        </is>
      </c>
      <c r="C8" s="19" t="inlineStr">
        <is>
          <t>Monthly air handler inspection and filter check</t>
        </is>
      </c>
      <c r="D8" s="27" t="n">
        <v>1</v>
      </c>
      <c r="E8" s="18" t="inlineStr">
        <is>
          <t>visit</t>
        </is>
      </c>
      <c r="F8" s="22">
        <f>IF(OR($A8="",$B8=""),"",IFERROR(VLOOKUP($B8,Equipment!$A$6:$J$105,10,FALSE),""))</f>
        <v/>
      </c>
      <c r="G8" s="27" t="n">
        <v>2.25</v>
      </c>
      <c r="H8" s="28">
        <f>IF(OR($A8="",$D8="",$F8="",$G8=""),"",IFERROR($D8*$F8*$G8,""))</f>
        <v/>
      </c>
      <c r="I8" s="39">
        <f>IF($A8="","",IFERROR(Assumptions!$B$9,""))</f>
        <v/>
      </c>
      <c r="J8" s="45" t="n">
        <v>65</v>
      </c>
      <c r="K8" s="39">
        <f>IF(OR($A8="",$D8="",$F8="",$G8="",$I8="",$J8=""),"",IFERROR($H8*$I8+$D8*$F8*$J8,""))</f>
        <v/>
      </c>
      <c r="L8" s="46">
        <f>IF($A8="","",Assumptions!$B$10)</f>
        <v/>
      </c>
      <c r="M8" s="39">
        <f>IF(OR($A8="",$K8="",$L8=""),"",IFERROR($K8*(1+$L8),""))</f>
        <v/>
      </c>
      <c r="N8" s="18" t="inlineStr">
        <is>
          <t>Shared</t>
        </is>
      </c>
      <c r="O8" s="18" t="inlineStr">
        <is>
          <t>Included</t>
        </is>
      </c>
      <c r="P8" s="19" t="inlineStr">
        <is>
          <t>Specialty filters require separate review.</t>
        </is>
      </c>
      <c r="R8">
        <f>Assumptions!$K$6</f>
        <v/>
      </c>
      <c r="S8">
        <f>Assumptions!$M$6</f>
        <v/>
      </c>
      <c r="T8">
        <f>Assumptions!$O$6</f>
        <v/>
      </c>
    </row>
    <row r="9" ht="30" customHeight="1">
      <c r="A9" s="18" t="inlineStr">
        <is>
          <t>FX-L004</t>
        </is>
      </c>
      <c r="B9" s="18" t="inlineStr">
        <is>
          <t>FX-A004</t>
        </is>
      </c>
      <c r="C9" s="19" t="inlineStr">
        <is>
          <t>Quarterly split system inspection</t>
        </is>
      </c>
      <c r="D9" s="27" t="n">
        <v>1</v>
      </c>
      <c r="E9" s="18" t="inlineStr">
        <is>
          <t>visit</t>
        </is>
      </c>
      <c r="F9" s="23">
        <f>IF(OR($A9="",$B9=""),"",IFERROR(VLOOKUP($B9,Equipment!$A$6:$J$105,10,FALSE),""))</f>
        <v/>
      </c>
      <c r="G9" s="27" t="n">
        <v>1.25</v>
      </c>
      <c r="H9" s="31">
        <f>IF(OR($A9="",$D9="",$F9="",$G9=""),"",IFERROR($D9*$F9*$G9,""))</f>
        <v/>
      </c>
      <c r="I9" s="40">
        <f>IF($A9="","",IFERROR(Assumptions!$B$9,""))</f>
        <v/>
      </c>
      <c r="J9" s="45" t="n">
        <v>18</v>
      </c>
      <c r="K9" s="40">
        <f>IF(OR($A9="",$D9="",$F9="",$G9="",$I9="",$J9=""),"",IFERROR($H9*$I9+$D9*$F9*$J9,""))</f>
        <v/>
      </c>
      <c r="L9" s="46">
        <f>IF($A9="","",Assumptions!$B$10)</f>
        <v/>
      </c>
      <c r="M9" s="40">
        <f>IF(OR($A9="",$K9="",$L9=""),"",IFERROR($K9*(1+$L9),""))</f>
        <v/>
      </c>
      <c r="N9" s="18" t="inlineStr">
        <is>
          <t>Contractor</t>
        </is>
      </c>
      <c r="O9" s="18" t="inlineStr">
        <is>
          <t>Included</t>
        </is>
      </c>
      <c r="P9" s="19" t="inlineStr">
        <is>
          <t>Refrigerant repairs are not included.</t>
        </is>
      </c>
      <c r="R9">
        <f>Assumptions!$K$7</f>
        <v/>
      </c>
      <c r="S9">
        <f>Assumptions!$M$7</f>
        <v/>
      </c>
      <c r="T9">
        <f>Assumptions!$O$7</f>
        <v/>
      </c>
    </row>
    <row r="10" ht="30" customHeight="1">
      <c r="A10" s="18" t="inlineStr">
        <is>
          <t>FX-L005</t>
        </is>
      </c>
      <c r="B10" s="18" t="inlineStr">
        <is>
          <t>FX-A005</t>
        </is>
      </c>
      <c r="C10" s="19" t="inlineStr">
        <is>
          <t>Quarterly make-up air unit inspection</t>
        </is>
      </c>
      <c r="D10" s="27" t="n">
        <v>1</v>
      </c>
      <c r="E10" s="18" t="inlineStr">
        <is>
          <t>visit</t>
        </is>
      </c>
      <c r="F10" s="22">
        <f>IF(OR($A10="",$B10=""),"",IFERROR(VLOOKUP($B10,Equipment!$A$6:$J$105,10,FALSE),""))</f>
        <v/>
      </c>
      <c r="G10" s="27" t="n">
        <v>2</v>
      </c>
      <c r="H10" s="28">
        <f>IF(OR($A10="",$D10="",$F10="",$G10=""),"",IFERROR($D10*$F10*$G10,""))</f>
        <v/>
      </c>
      <c r="I10" s="39">
        <f>IF($A10="","",IFERROR(Assumptions!$B$9,""))</f>
        <v/>
      </c>
      <c r="J10" s="45" t="n">
        <v>40</v>
      </c>
      <c r="K10" s="39">
        <f>IF(OR($A10="",$D10="",$F10="",$G10="",$I10="",$J10=""),"",IFERROR($H10*$I10+$D10*$F10*$J10,""))</f>
        <v/>
      </c>
      <c r="L10" s="46" t="n">
        <v>0.45</v>
      </c>
      <c r="M10" s="39">
        <f>IF(OR($A10="",$K10="",$L10=""),"",IFERROR($K10*(1+$L10),""))</f>
        <v/>
      </c>
      <c r="N10" s="18" t="inlineStr">
        <is>
          <t>Shared</t>
        </is>
      </c>
      <c r="O10" s="18" t="inlineStr">
        <is>
          <t>Optional</t>
        </is>
      </c>
      <c r="P10" s="19" t="inlineStr">
        <is>
          <t>Kitchen shutdown coordination requires review.</t>
        </is>
      </c>
      <c r="R10">
        <f>Assumptions!$K$8</f>
        <v/>
      </c>
    </row>
    <row r="11" ht="30" customHeight="1">
      <c r="A11" s="18" t="inlineStr">
        <is>
          <t>FX-L006</t>
        </is>
      </c>
      <c r="B11" s="18" t="inlineStr">
        <is>
          <t>FX-A006</t>
        </is>
      </c>
      <c r="C11" s="19" t="inlineStr">
        <is>
          <t>Semiannual exhaust fan inspection</t>
        </is>
      </c>
      <c r="D11" s="27" t="n">
        <v>3</v>
      </c>
      <c r="E11" s="18" t="inlineStr">
        <is>
          <t>each</t>
        </is>
      </c>
      <c r="F11" s="23">
        <f>IF(OR($A11="",$B11=""),"",IFERROR(VLOOKUP($B11,Equipment!$A$6:$J$105,10,FALSE),""))</f>
        <v/>
      </c>
      <c r="G11" s="27" t="n">
        <v>0.6</v>
      </c>
      <c r="H11" s="31">
        <f>IF(OR($A11="",$D11="",$F11="",$G11=""),"",IFERROR($D11*$F11*$G11,""))</f>
        <v/>
      </c>
      <c r="I11" s="40">
        <f>IF($A11="","",IFERROR(Assumptions!$B$9,""))</f>
        <v/>
      </c>
      <c r="J11" s="45" t="n">
        <v>8</v>
      </c>
      <c r="K11" s="40">
        <f>IF(OR($A11="",$D11="",$F11="",$G11="",$I11="",$J11=""),"",IFERROR($H11*$I11+$D11*$F11*$J11,""))</f>
        <v/>
      </c>
      <c r="L11" s="46">
        <f>IF($A11="","",Assumptions!$B$10)</f>
        <v/>
      </c>
      <c r="M11" s="40">
        <f>IF(OR($A11="",$K11="",$L11=""),"",IFERROR($K11*(1+$L11),""))</f>
        <v/>
      </c>
      <c r="N11" s="18" t="inlineStr">
        <is>
          <t>Contractor</t>
        </is>
      </c>
      <c r="O11" s="18" t="inlineStr">
        <is>
          <t>Included</t>
        </is>
      </c>
      <c r="P11" s="19" t="inlineStr">
        <is>
          <t>Replacement belts are not included.</t>
        </is>
      </c>
      <c r="R11">
        <f>Assumptions!$K$9</f>
        <v/>
      </c>
    </row>
    <row r="12" ht="30" customHeight="1">
      <c r="A12" s="18" t="inlineStr">
        <is>
          <t>FX-L007</t>
        </is>
      </c>
      <c r="B12" s="18" t="inlineStr">
        <is>
          <t>FX-A007</t>
        </is>
      </c>
      <c r="C12" s="19" t="inlineStr">
        <is>
          <t>Annual boiler maintenance inspection</t>
        </is>
      </c>
      <c r="D12" s="27" t="n">
        <v>1</v>
      </c>
      <c r="E12" s="18" t="inlineStr">
        <is>
          <t>visit</t>
        </is>
      </c>
      <c r="F12" s="22">
        <f>IF(OR($A12="",$B12=""),"",IFERROR(VLOOKUP($B12,Equipment!$A$6:$J$105,10,FALSE),""))</f>
        <v/>
      </c>
      <c r="G12" s="27" t="n">
        <v>4.5</v>
      </c>
      <c r="H12" s="28">
        <f>IF(OR($A12="",$D12="",$F12="",$G12=""),"",IFERROR($D12*$F12*$G12,""))</f>
        <v/>
      </c>
      <c r="I12" s="39">
        <f>IF($A12="","",IFERROR(Assumptions!$B$9,""))</f>
        <v/>
      </c>
      <c r="J12" s="45" t="n">
        <v>85</v>
      </c>
      <c r="K12" s="39">
        <f>IF(OR($A12="",$D12="",$F12="",$G12="",$I12="",$J12=""),"",IFERROR($H12*$I12+$D12*$F12*$J12,""))</f>
        <v/>
      </c>
      <c r="L12" s="46">
        <f>IF($A12="","",Assumptions!$B$10)</f>
        <v/>
      </c>
      <c r="M12" s="39">
        <f>IF(OR($A12="",$K12="",$L12=""),"",IFERROR($K12*(1+$L12),""))</f>
        <v/>
      </c>
      <c r="N12" s="18" t="inlineStr">
        <is>
          <t>Shared</t>
        </is>
      </c>
      <c r="O12" s="18" t="inlineStr">
        <is>
          <t>Included</t>
        </is>
      </c>
      <c r="P12" s="19" t="inlineStr">
        <is>
          <t>Water treatment remains a customer responsibility.</t>
        </is>
      </c>
      <c r="R12">
        <f>Assumptions!$K$10</f>
        <v/>
      </c>
    </row>
    <row r="13" ht="30" customHeight="1">
      <c r="A13" s="18" t="inlineStr">
        <is>
          <t>FX-L008</t>
        </is>
      </c>
      <c r="B13" s="18" t="inlineStr">
        <is>
          <t>FX-A008</t>
        </is>
      </c>
      <c r="C13" s="19" t="inlineStr">
        <is>
          <t>Semiannual chiller maintenance inspection</t>
        </is>
      </c>
      <c r="D13" s="27" t="n">
        <v>1</v>
      </c>
      <c r="E13" s="18" t="inlineStr">
        <is>
          <t>visit</t>
        </is>
      </c>
      <c r="F13" s="23">
        <f>IF(OR($A13="",$B13=""),"",IFERROR(VLOOKUP($B13,Equipment!$A$6:$J$105,10,FALSE),""))</f>
        <v/>
      </c>
      <c r="G13" s="27" t="n">
        <v>6</v>
      </c>
      <c r="H13" s="31">
        <f>IF(OR($A13="",$D13="",$F13="",$G13=""),"",IFERROR($D13*$F13*$G13,""))</f>
        <v/>
      </c>
      <c r="I13" s="40">
        <f>IF($A13="","",IFERROR(Assumptions!$B$9,""))</f>
        <v/>
      </c>
      <c r="J13" s="45" t="n">
        <v>140</v>
      </c>
      <c r="K13" s="40">
        <f>IF(OR($A13="",$D13="",$F13="",$G13="",$I13="",$J13=""),"",IFERROR($H13*$I13+$D13*$F13*$J13,""))</f>
        <v/>
      </c>
      <c r="L13" s="46">
        <f>IF($A13="","",Assumptions!$B$10)</f>
        <v/>
      </c>
      <c r="M13" s="40">
        <f>IF(OR($A13="",$K13="",$L13=""),"",IFERROR($K13*(1+$L13),""))</f>
        <v/>
      </c>
      <c r="N13" s="18" t="inlineStr">
        <is>
          <t>Contractor</t>
        </is>
      </c>
      <c r="O13" s="18" t="inlineStr">
        <is>
          <t>Optional</t>
        </is>
      </c>
      <c r="P13" s="19" t="inlineStr">
        <is>
          <t>Tube cleaning and water treatment are not included.</t>
        </is>
      </c>
    </row>
    <row r="14" ht="30" customHeight="1">
      <c r="A14" s="18" t="inlineStr">
        <is>
          <t>FX-L009</t>
        </is>
      </c>
      <c r="B14" s="18" t="inlineStr">
        <is>
          <t>FX-A009</t>
        </is>
      </c>
      <c r="C14" s="19" t="inlineStr">
        <is>
          <t>Quarterly heat pump inspection</t>
        </is>
      </c>
      <c r="D14" s="27" t="n">
        <v>1</v>
      </c>
      <c r="E14" s="18" t="inlineStr">
        <is>
          <t>visit</t>
        </is>
      </c>
      <c r="F14" s="22">
        <f>IF(OR($A14="",$B14=""),"",IFERROR(VLOOKUP($B14,Equipment!$A$6:$J$105,10,FALSE),""))</f>
        <v/>
      </c>
      <c r="G14" s="27" t="n">
        <v>1.25</v>
      </c>
      <c r="H14" s="28">
        <f>IF(OR($A14="",$D14="",$F14="",$G14=""),"",IFERROR($D14*$F14*$G14,""))</f>
        <v/>
      </c>
      <c r="I14" s="39">
        <f>IF($A14="","",IFERROR(Assumptions!$B$9,""))</f>
        <v/>
      </c>
      <c r="J14" s="45" t="n">
        <v>22</v>
      </c>
      <c r="K14" s="39">
        <f>IF(OR($A14="",$D14="",$F14="",$G14="",$I14="",$J14=""),"",IFERROR($H14*$I14+$D14*$F14*$J14,""))</f>
        <v/>
      </c>
      <c r="L14" s="46">
        <f>IF($A14="","",Assumptions!$B$10)</f>
        <v/>
      </c>
      <c r="M14" s="39">
        <f>IF(OR($A14="",$K14="",$L14=""),"",IFERROR($K14*(1+$L14),""))</f>
        <v/>
      </c>
      <c r="N14" s="18" t="inlineStr">
        <is>
          <t>Contractor</t>
        </is>
      </c>
      <c r="O14" s="18" t="inlineStr">
        <is>
          <t>Included</t>
        </is>
      </c>
      <c r="P14" s="19" t="inlineStr">
        <is>
          <t>Wall finish repairs are not included.</t>
        </is>
      </c>
    </row>
    <row r="15" ht="30" customHeight="1">
      <c r="A15" s="18" t="inlineStr">
        <is>
          <t>FX-L010</t>
        </is>
      </c>
      <c r="B15" s="18" t="inlineStr">
        <is>
          <t>FX-A010</t>
        </is>
      </c>
      <c r="C15" s="19" t="inlineStr">
        <is>
          <t>Annual loading area exhaust fan inspection</t>
        </is>
      </c>
      <c r="D15" s="27" t="n">
        <v>1</v>
      </c>
      <c r="E15" s="18" t="inlineStr">
        <is>
          <t>visit</t>
        </is>
      </c>
      <c r="F15" s="23">
        <f>IF(OR($A15="",$B15=""),"",IFERROR(VLOOKUP($B15,Equipment!$A$6:$J$105,10,FALSE),""))</f>
        <v/>
      </c>
      <c r="G15" s="27" t="n">
        <v>0.75</v>
      </c>
      <c r="H15" s="31">
        <f>IF(OR($A15="",$D15="",$F15="",$G15=""),"",IFERROR($D15*$F15*$G15,""))</f>
        <v/>
      </c>
      <c r="I15" s="40">
        <f>IF($A15="","",IFERROR(Assumptions!$B$9,""))</f>
        <v/>
      </c>
      <c r="J15" s="45" t="n">
        <v>6</v>
      </c>
      <c r="K15" s="40">
        <f>IF(OR($A15="",$D15="",$F15="",$G15="",$I15="",$J15=""),"",IFERROR($H15*$I15+$D15*$F15*$J15,""))</f>
        <v/>
      </c>
      <c r="L15" s="46">
        <f>IF($A15="","",Assumptions!$B$10)</f>
        <v/>
      </c>
      <c r="M15" s="40">
        <f>IF(OR($A15="",$K15="",$L15=""),"",IFERROR($K15*(1+$L15),""))</f>
        <v/>
      </c>
      <c r="N15" s="18" t="inlineStr">
        <is>
          <t>Excluded</t>
        </is>
      </c>
      <c r="O15" s="18" t="inlineStr">
        <is>
          <t>Excluded</t>
        </is>
      </c>
      <c r="P15" s="19" t="inlineStr">
        <is>
          <t>Excluded from the current proposal draft.</t>
        </is>
      </c>
    </row>
    <row r="16" ht="30" customHeight="1">
      <c r="A16" s="18" t="n"/>
      <c r="B16" s="18" t="n"/>
      <c r="C16" s="19" t="n"/>
      <c r="D16" s="27" t="n"/>
      <c r="E16" s="18" t="n"/>
      <c r="F16" s="22">
        <f>IF(OR($A16="",$B16=""),"",IFERROR(VLOOKUP($B16,Equipment!$A$6:$J$105,10,FALSE),""))</f>
        <v/>
      </c>
      <c r="G16" s="27" t="n"/>
      <c r="H16" s="28">
        <f>IF(OR($A16="",$D16="",$F16="",$G16=""),"",IFERROR($D16*$F16*$G16,""))</f>
        <v/>
      </c>
      <c r="I16" s="39">
        <f>IF($A16="","",IFERROR(Assumptions!$B$9,""))</f>
        <v/>
      </c>
      <c r="J16" s="45" t="n"/>
      <c r="K16" s="39">
        <f>IF(OR($A16="",$D16="",$F16="",$G16="",$I16="",$J16=""),"",IFERROR($H16*$I16+$D16*$F16*$J16,""))</f>
        <v/>
      </c>
      <c r="L16" s="46">
        <f>IF($A16="","",Assumptions!$B$10)</f>
        <v/>
      </c>
      <c r="M16" s="39">
        <f>IF(OR($A16="",$K16="",$L16=""),"",IFERROR($K16*(1+$L16),""))</f>
        <v/>
      </c>
      <c r="N16" s="18" t="n"/>
      <c r="O16" s="18" t="n"/>
      <c r="P16" s="19" t="n"/>
    </row>
    <row r="17" ht="30" customHeight="1">
      <c r="A17" s="18" t="n"/>
      <c r="B17" s="18" t="n"/>
      <c r="C17" s="19" t="n"/>
      <c r="D17" s="27" t="n"/>
      <c r="E17" s="18" t="n"/>
      <c r="F17" s="23">
        <f>IF(OR($A17="",$B17=""),"",IFERROR(VLOOKUP($B17,Equipment!$A$6:$J$105,10,FALSE),""))</f>
        <v/>
      </c>
      <c r="G17" s="27" t="n"/>
      <c r="H17" s="31">
        <f>IF(OR($A17="",$D17="",$F17="",$G17=""),"",IFERROR($D17*$F17*$G17,""))</f>
        <v/>
      </c>
      <c r="I17" s="40">
        <f>IF($A17="","",IFERROR(Assumptions!$B$9,""))</f>
        <v/>
      </c>
      <c r="J17" s="45" t="n"/>
      <c r="K17" s="40">
        <f>IF(OR($A17="",$D17="",$F17="",$G17="",$I17="",$J17=""),"",IFERROR($H17*$I17+$D17*$F17*$J17,""))</f>
        <v/>
      </c>
      <c r="L17" s="46">
        <f>IF($A17="","",Assumptions!$B$10)</f>
        <v/>
      </c>
      <c r="M17" s="40">
        <f>IF(OR($A17="",$K17="",$L17=""),"",IFERROR($K17*(1+$L17),""))</f>
        <v/>
      </c>
      <c r="N17" s="18" t="n"/>
      <c r="O17" s="18" t="n"/>
      <c r="P17" s="19" t="n"/>
    </row>
    <row r="18" ht="30" customHeight="1">
      <c r="A18" s="18" t="n"/>
      <c r="B18" s="18" t="n"/>
      <c r="C18" s="19" t="n"/>
      <c r="D18" s="27" t="n"/>
      <c r="E18" s="18" t="n"/>
      <c r="F18" s="22">
        <f>IF(OR($A18="",$B18=""),"",IFERROR(VLOOKUP($B18,Equipment!$A$6:$J$105,10,FALSE),""))</f>
        <v/>
      </c>
      <c r="G18" s="27" t="n"/>
      <c r="H18" s="28">
        <f>IF(OR($A18="",$D18="",$F18="",$G18=""),"",IFERROR($D18*$F18*$G18,""))</f>
        <v/>
      </c>
      <c r="I18" s="39">
        <f>IF($A18="","",IFERROR(Assumptions!$B$9,""))</f>
        <v/>
      </c>
      <c r="J18" s="45" t="n"/>
      <c r="K18" s="39">
        <f>IF(OR($A18="",$D18="",$F18="",$G18="",$I18="",$J18=""),"",IFERROR($H18*$I18+$D18*$F18*$J18,""))</f>
        <v/>
      </c>
      <c r="L18" s="46">
        <f>IF($A18="","",Assumptions!$B$10)</f>
        <v/>
      </c>
      <c r="M18" s="39">
        <f>IF(OR($A18="",$K18="",$L18=""),"",IFERROR($K18*(1+$L18),""))</f>
        <v/>
      </c>
      <c r="N18" s="18" t="n"/>
      <c r="O18" s="18" t="n"/>
      <c r="P18" s="19" t="n"/>
    </row>
    <row r="19" ht="30" customHeight="1">
      <c r="A19" s="18" t="n"/>
      <c r="B19" s="18" t="n"/>
      <c r="C19" s="19" t="n"/>
      <c r="D19" s="27" t="n"/>
      <c r="E19" s="18" t="n"/>
      <c r="F19" s="23">
        <f>IF(OR($A19="",$B19=""),"",IFERROR(VLOOKUP($B19,Equipment!$A$6:$J$105,10,FALSE),""))</f>
        <v/>
      </c>
      <c r="G19" s="27" t="n"/>
      <c r="H19" s="31">
        <f>IF(OR($A19="",$D19="",$F19="",$G19=""),"",IFERROR($D19*$F19*$G19,""))</f>
        <v/>
      </c>
      <c r="I19" s="40">
        <f>IF($A19="","",IFERROR(Assumptions!$B$9,""))</f>
        <v/>
      </c>
      <c r="J19" s="45" t="n"/>
      <c r="K19" s="40">
        <f>IF(OR($A19="",$D19="",$F19="",$G19="",$I19="",$J19=""),"",IFERROR($H19*$I19+$D19*$F19*$J19,""))</f>
        <v/>
      </c>
      <c r="L19" s="46">
        <f>IF($A19="","",Assumptions!$B$10)</f>
        <v/>
      </c>
      <c r="M19" s="40">
        <f>IF(OR($A19="",$K19="",$L19=""),"",IFERROR($K19*(1+$L19),""))</f>
        <v/>
      </c>
      <c r="N19" s="18" t="n"/>
      <c r="O19" s="18" t="n"/>
      <c r="P19" s="19" t="n"/>
    </row>
    <row r="20" ht="30" customHeight="1">
      <c r="A20" s="18" t="n"/>
      <c r="B20" s="18" t="n"/>
      <c r="C20" s="19" t="n"/>
      <c r="D20" s="27" t="n"/>
      <c r="E20" s="18" t="n"/>
      <c r="F20" s="22">
        <f>IF(OR($A20="",$B20=""),"",IFERROR(VLOOKUP($B20,Equipment!$A$6:$J$105,10,FALSE),""))</f>
        <v/>
      </c>
      <c r="G20" s="27" t="n"/>
      <c r="H20" s="28">
        <f>IF(OR($A20="",$D20="",$F20="",$G20=""),"",IFERROR($D20*$F20*$G20,""))</f>
        <v/>
      </c>
      <c r="I20" s="39">
        <f>IF($A20="","",IFERROR(Assumptions!$B$9,""))</f>
        <v/>
      </c>
      <c r="J20" s="45" t="n"/>
      <c r="K20" s="39">
        <f>IF(OR($A20="",$D20="",$F20="",$G20="",$I20="",$J20=""),"",IFERROR($H20*$I20+$D20*$F20*$J20,""))</f>
        <v/>
      </c>
      <c r="L20" s="46">
        <f>IF($A20="","",Assumptions!$B$10)</f>
        <v/>
      </c>
      <c r="M20" s="39">
        <f>IF(OR($A20="",$K20="",$L20=""),"",IFERROR($K20*(1+$L20),""))</f>
        <v/>
      </c>
      <c r="N20" s="18" t="n"/>
      <c r="O20" s="18" t="n"/>
      <c r="P20" s="19" t="n"/>
    </row>
    <row r="21" ht="30" customHeight="1">
      <c r="A21" s="18" t="n"/>
      <c r="B21" s="18" t="n"/>
      <c r="C21" s="19" t="n"/>
      <c r="D21" s="27" t="n"/>
      <c r="E21" s="18" t="n"/>
      <c r="F21" s="23">
        <f>IF(OR($A21="",$B21=""),"",IFERROR(VLOOKUP($B21,Equipment!$A$6:$J$105,10,FALSE),""))</f>
        <v/>
      </c>
      <c r="G21" s="27" t="n"/>
      <c r="H21" s="31">
        <f>IF(OR($A21="",$D21="",$F21="",$G21=""),"",IFERROR($D21*$F21*$G21,""))</f>
        <v/>
      </c>
      <c r="I21" s="40">
        <f>IF($A21="","",IFERROR(Assumptions!$B$9,""))</f>
        <v/>
      </c>
      <c r="J21" s="45" t="n"/>
      <c r="K21" s="40">
        <f>IF(OR($A21="",$D21="",$F21="",$G21="",$I21="",$J21=""),"",IFERROR($H21*$I21+$D21*$F21*$J21,""))</f>
        <v/>
      </c>
      <c r="L21" s="46">
        <f>IF($A21="","",Assumptions!$B$10)</f>
        <v/>
      </c>
      <c r="M21" s="40">
        <f>IF(OR($A21="",$K21="",$L21=""),"",IFERROR($K21*(1+$L21),""))</f>
        <v/>
      </c>
      <c r="N21" s="18" t="n"/>
      <c r="O21" s="18" t="n"/>
      <c r="P21" s="19" t="n"/>
    </row>
    <row r="22" ht="30" customHeight="1">
      <c r="A22" s="18" t="n"/>
      <c r="B22" s="18" t="n"/>
      <c r="C22" s="19" t="n"/>
      <c r="D22" s="27" t="n"/>
      <c r="E22" s="18" t="n"/>
      <c r="F22" s="22">
        <f>IF(OR($A22="",$B22=""),"",IFERROR(VLOOKUP($B22,Equipment!$A$6:$J$105,10,FALSE),""))</f>
        <v/>
      </c>
      <c r="G22" s="27" t="n"/>
      <c r="H22" s="28">
        <f>IF(OR($A22="",$D22="",$F22="",$G22=""),"",IFERROR($D22*$F22*$G22,""))</f>
        <v/>
      </c>
      <c r="I22" s="39">
        <f>IF($A22="","",IFERROR(Assumptions!$B$9,""))</f>
        <v/>
      </c>
      <c r="J22" s="45" t="n"/>
      <c r="K22" s="39">
        <f>IF(OR($A22="",$D22="",$F22="",$G22="",$I22="",$J22=""),"",IFERROR($H22*$I22+$D22*$F22*$J22,""))</f>
        <v/>
      </c>
      <c r="L22" s="46">
        <f>IF($A22="","",Assumptions!$B$10)</f>
        <v/>
      </c>
      <c r="M22" s="39">
        <f>IF(OR($A22="",$K22="",$L22=""),"",IFERROR($K22*(1+$L22),""))</f>
        <v/>
      </c>
      <c r="N22" s="18" t="n"/>
      <c r="O22" s="18" t="n"/>
      <c r="P22" s="19" t="n"/>
    </row>
    <row r="23" ht="30" customHeight="1">
      <c r="A23" s="18" t="n"/>
      <c r="B23" s="18" t="n"/>
      <c r="C23" s="19" t="n"/>
      <c r="D23" s="27" t="n"/>
      <c r="E23" s="18" t="n"/>
      <c r="F23" s="23">
        <f>IF(OR($A23="",$B23=""),"",IFERROR(VLOOKUP($B23,Equipment!$A$6:$J$105,10,FALSE),""))</f>
        <v/>
      </c>
      <c r="G23" s="27" t="n"/>
      <c r="H23" s="31">
        <f>IF(OR($A23="",$D23="",$F23="",$G23=""),"",IFERROR($D23*$F23*$G23,""))</f>
        <v/>
      </c>
      <c r="I23" s="40">
        <f>IF($A23="","",IFERROR(Assumptions!$B$9,""))</f>
        <v/>
      </c>
      <c r="J23" s="45" t="n"/>
      <c r="K23" s="40">
        <f>IF(OR($A23="",$D23="",$F23="",$G23="",$I23="",$J23=""),"",IFERROR($H23*$I23+$D23*$F23*$J23,""))</f>
        <v/>
      </c>
      <c r="L23" s="46">
        <f>IF($A23="","",Assumptions!$B$10)</f>
        <v/>
      </c>
      <c r="M23" s="40">
        <f>IF(OR($A23="",$K23="",$L23=""),"",IFERROR($K23*(1+$L23),""))</f>
        <v/>
      </c>
      <c r="N23" s="18" t="n"/>
      <c r="O23" s="18" t="n"/>
      <c r="P23" s="19" t="n"/>
    </row>
    <row r="24" ht="30" customHeight="1">
      <c r="A24" s="18" t="n"/>
      <c r="B24" s="18" t="n"/>
      <c r="C24" s="19" t="n"/>
      <c r="D24" s="27" t="n"/>
      <c r="E24" s="18" t="n"/>
      <c r="F24" s="22">
        <f>IF(OR($A24="",$B24=""),"",IFERROR(VLOOKUP($B24,Equipment!$A$6:$J$105,10,FALSE),""))</f>
        <v/>
      </c>
      <c r="G24" s="27" t="n"/>
      <c r="H24" s="28">
        <f>IF(OR($A24="",$D24="",$F24="",$G24=""),"",IFERROR($D24*$F24*$G24,""))</f>
        <v/>
      </c>
      <c r="I24" s="39">
        <f>IF($A24="","",IFERROR(Assumptions!$B$9,""))</f>
        <v/>
      </c>
      <c r="J24" s="45" t="n"/>
      <c r="K24" s="39">
        <f>IF(OR($A24="",$D24="",$F24="",$G24="",$I24="",$J24=""),"",IFERROR($H24*$I24+$D24*$F24*$J24,""))</f>
        <v/>
      </c>
      <c r="L24" s="46">
        <f>IF($A24="","",Assumptions!$B$10)</f>
        <v/>
      </c>
      <c r="M24" s="39">
        <f>IF(OR($A24="",$K24="",$L24=""),"",IFERROR($K24*(1+$L24),""))</f>
        <v/>
      </c>
      <c r="N24" s="18" t="n"/>
      <c r="O24" s="18" t="n"/>
      <c r="P24" s="19" t="n"/>
    </row>
    <row r="25" ht="30" customHeight="1">
      <c r="A25" s="18" t="n"/>
      <c r="B25" s="18" t="n"/>
      <c r="C25" s="19" t="n"/>
      <c r="D25" s="27" t="n"/>
      <c r="E25" s="18" t="n"/>
      <c r="F25" s="23">
        <f>IF(OR($A25="",$B25=""),"",IFERROR(VLOOKUP($B25,Equipment!$A$6:$J$105,10,FALSE),""))</f>
        <v/>
      </c>
      <c r="G25" s="27" t="n"/>
      <c r="H25" s="31">
        <f>IF(OR($A25="",$D25="",$F25="",$G25=""),"",IFERROR($D25*$F25*$G25,""))</f>
        <v/>
      </c>
      <c r="I25" s="40">
        <f>IF($A25="","",IFERROR(Assumptions!$B$9,""))</f>
        <v/>
      </c>
      <c r="J25" s="45" t="n"/>
      <c r="K25" s="40">
        <f>IF(OR($A25="",$D25="",$F25="",$G25="",$I25="",$J25=""),"",IFERROR($H25*$I25+$D25*$F25*$J25,""))</f>
        <v/>
      </c>
      <c r="L25" s="46">
        <f>IF($A25="","",Assumptions!$B$10)</f>
        <v/>
      </c>
      <c r="M25" s="40">
        <f>IF(OR($A25="",$K25="",$L25=""),"",IFERROR($K25*(1+$L25),""))</f>
        <v/>
      </c>
      <c r="N25" s="18" t="n"/>
      <c r="O25" s="18" t="n"/>
      <c r="P25" s="19" t="n"/>
    </row>
    <row r="26" ht="30" customHeight="1">
      <c r="A26" s="18" t="n"/>
      <c r="B26" s="18" t="n"/>
      <c r="C26" s="19" t="n"/>
      <c r="D26" s="27" t="n"/>
      <c r="E26" s="18" t="n"/>
      <c r="F26" s="22">
        <f>IF(OR($A26="",$B26=""),"",IFERROR(VLOOKUP($B26,Equipment!$A$6:$J$105,10,FALSE),""))</f>
        <v/>
      </c>
      <c r="G26" s="27" t="n"/>
      <c r="H26" s="28">
        <f>IF(OR($A26="",$D26="",$F26="",$G26=""),"",IFERROR($D26*$F26*$G26,""))</f>
        <v/>
      </c>
      <c r="I26" s="39">
        <f>IF($A26="","",IFERROR(Assumptions!$B$9,""))</f>
        <v/>
      </c>
      <c r="J26" s="45" t="n"/>
      <c r="K26" s="39">
        <f>IF(OR($A26="",$D26="",$F26="",$G26="",$I26="",$J26=""),"",IFERROR($H26*$I26+$D26*$F26*$J26,""))</f>
        <v/>
      </c>
      <c r="L26" s="46">
        <f>IF($A26="","",Assumptions!$B$10)</f>
        <v/>
      </c>
      <c r="M26" s="39">
        <f>IF(OR($A26="",$K26="",$L26=""),"",IFERROR($K26*(1+$L26),""))</f>
        <v/>
      </c>
      <c r="N26" s="18" t="n"/>
      <c r="O26" s="18" t="n"/>
      <c r="P26" s="19" t="n"/>
    </row>
    <row r="27" ht="30" customHeight="1">
      <c r="A27" s="18" t="n"/>
      <c r="B27" s="18" t="n"/>
      <c r="C27" s="19" t="n"/>
      <c r="D27" s="27" t="n"/>
      <c r="E27" s="18" t="n"/>
      <c r="F27" s="23">
        <f>IF(OR($A27="",$B27=""),"",IFERROR(VLOOKUP($B27,Equipment!$A$6:$J$105,10,FALSE),""))</f>
        <v/>
      </c>
      <c r="G27" s="27" t="n"/>
      <c r="H27" s="31">
        <f>IF(OR($A27="",$D27="",$F27="",$G27=""),"",IFERROR($D27*$F27*$G27,""))</f>
        <v/>
      </c>
      <c r="I27" s="40">
        <f>IF($A27="","",IFERROR(Assumptions!$B$9,""))</f>
        <v/>
      </c>
      <c r="J27" s="45" t="n"/>
      <c r="K27" s="40">
        <f>IF(OR($A27="",$D27="",$F27="",$G27="",$I27="",$J27=""),"",IFERROR($H27*$I27+$D27*$F27*$J27,""))</f>
        <v/>
      </c>
      <c r="L27" s="46">
        <f>IF($A27="","",Assumptions!$B$10)</f>
        <v/>
      </c>
      <c r="M27" s="40">
        <f>IF(OR($A27="",$K27="",$L27=""),"",IFERROR($K27*(1+$L27),""))</f>
        <v/>
      </c>
      <c r="N27" s="18" t="n"/>
      <c r="O27" s="18" t="n"/>
      <c r="P27" s="19" t="n"/>
    </row>
    <row r="28" ht="30" customHeight="1">
      <c r="A28" s="18" t="n"/>
      <c r="B28" s="18" t="n"/>
      <c r="C28" s="19" t="n"/>
      <c r="D28" s="27" t="n"/>
      <c r="E28" s="18" t="n"/>
      <c r="F28" s="22">
        <f>IF(OR($A28="",$B28=""),"",IFERROR(VLOOKUP($B28,Equipment!$A$6:$J$105,10,FALSE),""))</f>
        <v/>
      </c>
      <c r="G28" s="27" t="n"/>
      <c r="H28" s="28">
        <f>IF(OR($A28="",$D28="",$F28="",$G28=""),"",IFERROR($D28*$F28*$G28,""))</f>
        <v/>
      </c>
      <c r="I28" s="39">
        <f>IF($A28="","",IFERROR(Assumptions!$B$9,""))</f>
        <v/>
      </c>
      <c r="J28" s="45" t="n"/>
      <c r="K28" s="39">
        <f>IF(OR($A28="",$D28="",$F28="",$G28="",$I28="",$J28=""),"",IFERROR($H28*$I28+$D28*$F28*$J28,""))</f>
        <v/>
      </c>
      <c r="L28" s="46">
        <f>IF($A28="","",Assumptions!$B$10)</f>
        <v/>
      </c>
      <c r="M28" s="39">
        <f>IF(OR($A28="",$K28="",$L28=""),"",IFERROR($K28*(1+$L28),""))</f>
        <v/>
      </c>
      <c r="N28" s="18" t="n"/>
      <c r="O28" s="18" t="n"/>
      <c r="P28" s="19" t="n"/>
    </row>
    <row r="29" ht="30" customHeight="1">
      <c r="A29" s="18" t="n"/>
      <c r="B29" s="18" t="n"/>
      <c r="C29" s="19" t="n"/>
      <c r="D29" s="27" t="n"/>
      <c r="E29" s="18" t="n"/>
      <c r="F29" s="23">
        <f>IF(OR($A29="",$B29=""),"",IFERROR(VLOOKUP($B29,Equipment!$A$6:$J$105,10,FALSE),""))</f>
        <v/>
      </c>
      <c r="G29" s="27" t="n"/>
      <c r="H29" s="31">
        <f>IF(OR($A29="",$D29="",$F29="",$G29=""),"",IFERROR($D29*$F29*$G29,""))</f>
        <v/>
      </c>
      <c r="I29" s="40">
        <f>IF($A29="","",IFERROR(Assumptions!$B$9,""))</f>
        <v/>
      </c>
      <c r="J29" s="45" t="n"/>
      <c r="K29" s="40">
        <f>IF(OR($A29="",$D29="",$F29="",$G29="",$I29="",$J29=""),"",IFERROR($H29*$I29+$D29*$F29*$J29,""))</f>
        <v/>
      </c>
      <c r="L29" s="46">
        <f>IF($A29="","",Assumptions!$B$10)</f>
        <v/>
      </c>
      <c r="M29" s="40">
        <f>IF(OR($A29="",$K29="",$L29=""),"",IFERROR($K29*(1+$L29),""))</f>
        <v/>
      </c>
      <c r="N29" s="18" t="n"/>
      <c r="O29" s="18" t="n"/>
      <c r="P29" s="19" t="n"/>
    </row>
    <row r="30" ht="30" customHeight="1">
      <c r="A30" s="18" t="n"/>
      <c r="B30" s="18" t="n"/>
      <c r="C30" s="19" t="n"/>
      <c r="D30" s="27" t="n"/>
      <c r="E30" s="18" t="n"/>
      <c r="F30" s="22">
        <f>IF(OR($A30="",$B30=""),"",IFERROR(VLOOKUP($B30,Equipment!$A$6:$J$105,10,FALSE),""))</f>
        <v/>
      </c>
      <c r="G30" s="27" t="n"/>
      <c r="H30" s="28">
        <f>IF(OR($A30="",$D30="",$F30="",$G30=""),"",IFERROR($D30*$F30*$G30,""))</f>
        <v/>
      </c>
      <c r="I30" s="39">
        <f>IF($A30="","",IFERROR(Assumptions!$B$9,""))</f>
        <v/>
      </c>
      <c r="J30" s="45" t="n"/>
      <c r="K30" s="39">
        <f>IF(OR($A30="",$D30="",$F30="",$G30="",$I30="",$J30=""),"",IFERROR($H30*$I30+$D30*$F30*$J30,""))</f>
        <v/>
      </c>
      <c r="L30" s="46">
        <f>IF($A30="","",Assumptions!$B$10)</f>
        <v/>
      </c>
      <c r="M30" s="39">
        <f>IF(OR($A30="",$K30="",$L30=""),"",IFERROR($K30*(1+$L30),""))</f>
        <v/>
      </c>
      <c r="N30" s="18" t="n"/>
      <c r="O30" s="18" t="n"/>
      <c r="P30" s="19" t="n"/>
    </row>
    <row r="31" ht="30" customHeight="1">
      <c r="A31" s="18" t="n"/>
      <c r="B31" s="18" t="n"/>
      <c r="C31" s="19" t="n"/>
      <c r="D31" s="27" t="n"/>
      <c r="E31" s="18" t="n"/>
      <c r="F31" s="23">
        <f>IF(OR($A31="",$B31=""),"",IFERROR(VLOOKUP($B31,Equipment!$A$6:$J$105,10,FALSE),""))</f>
        <v/>
      </c>
      <c r="G31" s="27" t="n"/>
      <c r="H31" s="31">
        <f>IF(OR($A31="",$D31="",$F31="",$G31=""),"",IFERROR($D31*$F31*$G31,""))</f>
        <v/>
      </c>
      <c r="I31" s="40">
        <f>IF($A31="","",IFERROR(Assumptions!$B$9,""))</f>
        <v/>
      </c>
      <c r="J31" s="45" t="n"/>
      <c r="K31" s="40">
        <f>IF(OR($A31="",$D31="",$F31="",$G31="",$I31="",$J31=""),"",IFERROR($H31*$I31+$D31*$F31*$J31,""))</f>
        <v/>
      </c>
      <c r="L31" s="46">
        <f>IF($A31="","",Assumptions!$B$10)</f>
        <v/>
      </c>
      <c r="M31" s="40">
        <f>IF(OR($A31="",$K31="",$L31=""),"",IFERROR($K31*(1+$L31),""))</f>
        <v/>
      </c>
      <c r="N31" s="18" t="n"/>
      <c r="O31" s="18" t="n"/>
      <c r="P31" s="19" t="n"/>
    </row>
    <row r="32" ht="30" customHeight="1">
      <c r="A32" s="18" t="n"/>
      <c r="B32" s="18" t="n"/>
      <c r="C32" s="19" t="n"/>
      <c r="D32" s="27" t="n"/>
      <c r="E32" s="18" t="n"/>
      <c r="F32" s="22">
        <f>IF(OR($A32="",$B32=""),"",IFERROR(VLOOKUP($B32,Equipment!$A$6:$J$105,10,FALSE),""))</f>
        <v/>
      </c>
      <c r="G32" s="27" t="n"/>
      <c r="H32" s="28">
        <f>IF(OR($A32="",$D32="",$F32="",$G32=""),"",IFERROR($D32*$F32*$G32,""))</f>
        <v/>
      </c>
      <c r="I32" s="39">
        <f>IF($A32="","",IFERROR(Assumptions!$B$9,""))</f>
        <v/>
      </c>
      <c r="J32" s="45" t="n"/>
      <c r="K32" s="39">
        <f>IF(OR($A32="",$D32="",$F32="",$G32="",$I32="",$J32=""),"",IFERROR($H32*$I32+$D32*$F32*$J32,""))</f>
        <v/>
      </c>
      <c r="L32" s="46">
        <f>IF($A32="","",Assumptions!$B$10)</f>
        <v/>
      </c>
      <c r="M32" s="39">
        <f>IF(OR($A32="",$K32="",$L32=""),"",IFERROR($K32*(1+$L32),""))</f>
        <v/>
      </c>
      <c r="N32" s="18" t="n"/>
      <c r="O32" s="18" t="n"/>
      <c r="P32" s="19" t="n"/>
    </row>
    <row r="33" ht="30" customHeight="1">
      <c r="A33" s="18" t="n"/>
      <c r="B33" s="18" t="n"/>
      <c r="C33" s="19" t="n"/>
      <c r="D33" s="27" t="n"/>
      <c r="E33" s="18" t="n"/>
      <c r="F33" s="23">
        <f>IF(OR($A33="",$B33=""),"",IFERROR(VLOOKUP($B33,Equipment!$A$6:$J$105,10,FALSE),""))</f>
        <v/>
      </c>
      <c r="G33" s="27" t="n"/>
      <c r="H33" s="31">
        <f>IF(OR($A33="",$D33="",$F33="",$G33=""),"",IFERROR($D33*$F33*$G33,""))</f>
        <v/>
      </c>
      <c r="I33" s="40">
        <f>IF($A33="","",IFERROR(Assumptions!$B$9,""))</f>
        <v/>
      </c>
      <c r="J33" s="45" t="n"/>
      <c r="K33" s="40">
        <f>IF(OR($A33="",$D33="",$F33="",$G33="",$I33="",$J33=""),"",IFERROR($H33*$I33+$D33*$F33*$J33,""))</f>
        <v/>
      </c>
      <c r="L33" s="46">
        <f>IF($A33="","",Assumptions!$B$10)</f>
        <v/>
      </c>
      <c r="M33" s="40">
        <f>IF(OR($A33="",$K33="",$L33=""),"",IFERROR($K33*(1+$L33),""))</f>
        <v/>
      </c>
      <c r="N33" s="18" t="n"/>
      <c r="O33" s="18" t="n"/>
      <c r="P33" s="19" t="n"/>
    </row>
    <row r="34" ht="30" customHeight="1">
      <c r="A34" s="18" t="n"/>
      <c r="B34" s="18" t="n"/>
      <c r="C34" s="19" t="n"/>
      <c r="D34" s="27" t="n"/>
      <c r="E34" s="18" t="n"/>
      <c r="F34" s="22">
        <f>IF(OR($A34="",$B34=""),"",IFERROR(VLOOKUP($B34,Equipment!$A$6:$J$105,10,FALSE),""))</f>
        <v/>
      </c>
      <c r="G34" s="27" t="n"/>
      <c r="H34" s="28">
        <f>IF(OR($A34="",$D34="",$F34="",$G34=""),"",IFERROR($D34*$F34*$G34,""))</f>
        <v/>
      </c>
      <c r="I34" s="39">
        <f>IF($A34="","",IFERROR(Assumptions!$B$9,""))</f>
        <v/>
      </c>
      <c r="J34" s="45" t="n"/>
      <c r="K34" s="39">
        <f>IF(OR($A34="",$D34="",$F34="",$G34="",$I34="",$J34=""),"",IFERROR($H34*$I34+$D34*$F34*$J34,""))</f>
        <v/>
      </c>
      <c r="L34" s="46">
        <f>IF($A34="","",Assumptions!$B$10)</f>
        <v/>
      </c>
      <c r="M34" s="39">
        <f>IF(OR($A34="",$K34="",$L34=""),"",IFERROR($K34*(1+$L34),""))</f>
        <v/>
      </c>
      <c r="N34" s="18" t="n"/>
      <c r="O34" s="18" t="n"/>
      <c r="P34" s="19" t="n"/>
    </row>
    <row r="35" ht="30" customHeight="1">
      <c r="A35" s="18" t="n"/>
      <c r="B35" s="18" t="n"/>
      <c r="C35" s="19" t="n"/>
      <c r="D35" s="27" t="n"/>
      <c r="E35" s="18" t="n"/>
      <c r="F35" s="23">
        <f>IF(OR($A35="",$B35=""),"",IFERROR(VLOOKUP($B35,Equipment!$A$6:$J$105,10,FALSE),""))</f>
        <v/>
      </c>
      <c r="G35" s="27" t="n"/>
      <c r="H35" s="31">
        <f>IF(OR($A35="",$D35="",$F35="",$G35=""),"",IFERROR($D35*$F35*$G35,""))</f>
        <v/>
      </c>
      <c r="I35" s="40">
        <f>IF($A35="","",IFERROR(Assumptions!$B$9,""))</f>
        <v/>
      </c>
      <c r="J35" s="45" t="n"/>
      <c r="K35" s="40">
        <f>IF(OR($A35="",$D35="",$F35="",$G35="",$I35="",$J35=""),"",IFERROR($H35*$I35+$D35*$F35*$J35,""))</f>
        <v/>
      </c>
      <c r="L35" s="46">
        <f>IF($A35="","",Assumptions!$B$10)</f>
        <v/>
      </c>
      <c r="M35" s="40">
        <f>IF(OR($A35="",$K35="",$L35=""),"",IFERROR($K35*(1+$L35),""))</f>
        <v/>
      </c>
      <c r="N35" s="18" t="n"/>
      <c r="O35" s="18" t="n"/>
      <c r="P35" s="19" t="n"/>
    </row>
    <row r="36" ht="30" customHeight="1">
      <c r="A36" s="18" t="n"/>
      <c r="B36" s="18" t="n"/>
      <c r="C36" s="19" t="n"/>
      <c r="D36" s="27" t="n"/>
      <c r="E36" s="18" t="n"/>
      <c r="F36" s="22">
        <f>IF(OR($A36="",$B36=""),"",IFERROR(VLOOKUP($B36,Equipment!$A$6:$J$105,10,FALSE),""))</f>
        <v/>
      </c>
      <c r="G36" s="27" t="n"/>
      <c r="H36" s="28">
        <f>IF(OR($A36="",$D36="",$F36="",$G36=""),"",IFERROR($D36*$F36*$G36,""))</f>
        <v/>
      </c>
      <c r="I36" s="39">
        <f>IF($A36="","",IFERROR(Assumptions!$B$9,""))</f>
        <v/>
      </c>
      <c r="J36" s="45" t="n"/>
      <c r="K36" s="39">
        <f>IF(OR($A36="",$D36="",$F36="",$G36="",$I36="",$J36=""),"",IFERROR($H36*$I36+$D36*$F36*$J36,""))</f>
        <v/>
      </c>
      <c r="L36" s="46">
        <f>IF($A36="","",Assumptions!$B$10)</f>
        <v/>
      </c>
      <c r="M36" s="39">
        <f>IF(OR($A36="",$K36="",$L36=""),"",IFERROR($K36*(1+$L36),""))</f>
        <v/>
      </c>
      <c r="N36" s="18" t="n"/>
      <c r="O36" s="18" t="n"/>
      <c r="P36" s="19" t="n"/>
    </row>
    <row r="37" ht="30" customHeight="1">
      <c r="A37" s="18" t="n"/>
      <c r="B37" s="18" t="n"/>
      <c r="C37" s="19" t="n"/>
      <c r="D37" s="27" t="n"/>
      <c r="E37" s="18" t="n"/>
      <c r="F37" s="23">
        <f>IF(OR($A37="",$B37=""),"",IFERROR(VLOOKUP($B37,Equipment!$A$6:$J$105,10,FALSE),""))</f>
        <v/>
      </c>
      <c r="G37" s="27" t="n"/>
      <c r="H37" s="31">
        <f>IF(OR($A37="",$D37="",$F37="",$G37=""),"",IFERROR($D37*$F37*$G37,""))</f>
        <v/>
      </c>
      <c r="I37" s="40">
        <f>IF($A37="","",IFERROR(Assumptions!$B$9,""))</f>
        <v/>
      </c>
      <c r="J37" s="45" t="n"/>
      <c r="K37" s="40">
        <f>IF(OR($A37="",$D37="",$F37="",$G37="",$I37="",$J37=""),"",IFERROR($H37*$I37+$D37*$F37*$J37,""))</f>
        <v/>
      </c>
      <c r="L37" s="46">
        <f>IF($A37="","",Assumptions!$B$10)</f>
        <v/>
      </c>
      <c r="M37" s="40">
        <f>IF(OR($A37="",$K37="",$L37=""),"",IFERROR($K37*(1+$L37),""))</f>
        <v/>
      </c>
      <c r="N37" s="18" t="n"/>
      <c r="O37" s="18" t="n"/>
      <c r="P37" s="19" t="n"/>
    </row>
    <row r="38" ht="30" customHeight="1">
      <c r="A38" s="18" t="n"/>
      <c r="B38" s="18" t="n"/>
      <c r="C38" s="19" t="n"/>
      <c r="D38" s="27" t="n"/>
      <c r="E38" s="18" t="n"/>
      <c r="F38" s="22">
        <f>IF(OR($A38="",$B38=""),"",IFERROR(VLOOKUP($B38,Equipment!$A$6:$J$105,10,FALSE),""))</f>
        <v/>
      </c>
      <c r="G38" s="27" t="n"/>
      <c r="H38" s="28">
        <f>IF(OR($A38="",$D38="",$F38="",$G38=""),"",IFERROR($D38*$F38*$G38,""))</f>
        <v/>
      </c>
      <c r="I38" s="39">
        <f>IF($A38="","",IFERROR(Assumptions!$B$9,""))</f>
        <v/>
      </c>
      <c r="J38" s="45" t="n"/>
      <c r="K38" s="39">
        <f>IF(OR($A38="",$D38="",$F38="",$G38="",$I38="",$J38=""),"",IFERROR($H38*$I38+$D38*$F38*$J38,""))</f>
        <v/>
      </c>
      <c r="L38" s="46">
        <f>IF($A38="","",Assumptions!$B$10)</f>
        <v/>
      </c>
      <c r="M38" s="39">
        <f>IF(OR($A38="",$K38="",$L38=""),"",IFERROR($K38*(1+$L38),""))</f>
        <v/>
      </c>
      <c r="N38" s="18" t="n"/>
      <c r="O38" s="18" t="n"/>
      <c r="P38" s="19" t="n"/>
    </row>
    <row r="39" ht="30" customHeight="1">
      <c r="A39" s="18" t="n"/>
      <c r="B39" s="18" t="n"/>
      <c r="C39" s="19" t="n"/>
      <c r="D39" s="27" t="n"/>
      <c r="E39" s="18" t="n"/>
      <c r="F39" s="23">
        <f>IF(OR($A39="",$B39=""),"",IFERROR(VLOOKUP($B39,Equipment!$A$6:$J$105,10,FALSE),""))</f>
        <v/>
      </c>
      <c r="G39" s="27" t="n"/>
      <c r="H39" s="31">
        <f>IF(OR($A39="",$D39="",$F39="",$G39=""),"",IFERROR($D39*$F39*$G39,""))</f>
        <v/>
      </c>
      <c r="I39" s="40">
        <f>IF($A39="","",IFERROR(Assumptions!$B$9,""))</f>
        <v/>
      </c>
      <c r="J39" s="45" t="n"/>
      <c r="K39" s="40">
        <f>IF(OR($A39="",$D39="",$F39="",$G39="",$I39="",$J39=""),"",IFERROR($H39*$I39+$D39*$F39*$J39,""))</f>
        <v/>
      </c>
      <c r="L39" s="46">
        <f>IF($A39="","",Assumptions!$B$10)</f>
        <v/>
      </c>
      <c r="M39" s="40">
        <f>IF(OR($A39="",$K39="",$L39=""),"",IFERROR($K39*(1+$L39),""))</f>
        <v/>
      </c>
      <c r="N39" s="18" t="n"/>
      <c r="O39" s="18" t="n"/>
      <c r="P39" s="19" t="n"/>
    </row>
    <row r="40" ht="30" customHeight="1">
      <c r="A40" s="18" t="n"/>
      <c r="B40" s="18" t="n"/>
      <c r="C40" s="19" t="n"/>
      <c r="D40" s="27" t="n"/>
      <c r="E40" s="18" t="n"/>
      <c r="F40" s="22">
        <f>IF(OR($A40="",$B40=""),"",IFERROR(VLOOKUP($B40,Equipment!$A$6:$J$105,10,FALSE),""))</f>
        <v/>
      </c>
      <c r="G40" s="27" t="n"/>
      <c r="H40" s="28">
        <f>IF(OR($A40="",$D40="",$F40="",$G40=""),"",IFERROR($D40*$F40*$G40,""))</f>
        <v/>
      </c>
      <c r="I40" s="39">
        <f>IF($A40="","",IFERROR(Assumptions!$B$9,""))</f>
        <v/>
      </c>
      <c r="J40" s="45" t="n"/>
      <c r="K40" s="39">
        <f>IF(OR($A40="",$D40="",$F40="",$G40="",$I40="",$J40=""),"",IFERROR($H40*$I40+$D40*$F40*$J40,""))</f>
        <v/>
      </c>
      <c r="L40" s="46">
        <f>IF($A40="","",Assumptions!$B$10)</f>
        <v/>
      </c>
      <c r="M40" s="39">
        <f>IF(OR($A40="",$K40="",$L40=""),"",IFERROR($K40*(1+$L40),""))</f>
        <v/>
      </c>
      <c r="N40" s="18" t="n"/>
      <c r="O40" s="18" t="n"/>
      <c r="P40" s="19" t="n"/>
    </row>
    <row r="41" ht="30" customHeight="1">
      <c r="A41" s="18" t="n"/>
      <c r="B41" s="18" t="n"/>
      <c r="C41" s="19" t="n"/>
      <c r="D41" s="27" t="n"/>
      <c r="E41" s="18" t="n"/>
      <c r="F41" s="23">
        <f>IF(OR($A41="",$B41=""),"",IFERROR(VLOOKUP($B41,Equipment!$A$6:$J$105,10,FALSE),""))</f>
        <v/>
      </c>
      <c r="G41" s="27" t="n"/>
      <c r="H41" s="31">
        <f>IF(OR($A41="",$D41="",$F41="",$G41=""),"",IFERROR($D41*$F41*$G41,""))</f>
        <v/>
      </c>
      <c r="I41" s="40">
        <f>IF($A41="","",IFERROR(Assumptions!$B$9,""))</f>
        <v/>
      </c>
      <c r="J41" s="45" t="n"/>
      <c r="K41" s="40">
        <f>IF(OR($A41="",$D41="",$F41="",$G41="",$I41="",$J41=""),"",IFERROR($H41*$I41+$D41*$F41*$J41,""))</f>
        <v/>
      </c>
      <c r="L41" s="46">
        <f>IF($A41="","",Assumptions!$B$10)</f>
        <v/>
      </c>
      <c r="M41" s="40">
        <f>IF(OR($A41="",$K41="",$L41=""),"",IFERROR($K41*(1+$L41),""))</f>
        <v/>
      </c>
      <c r="N41" s="18" t="n"/>
      <c r="O41" s="18" t="n"/>
      <c r="P41" s="19" t="n"/>
    </row>
    <row r="42" ht="30" customHeight="1">
      <c r="A42" s="18" t="n"/>
      <c r="B42" s="18" t="n"/>
      <c r="C42" s="19" t="n"/>
      <c r="D42" s="27" t="n"/>
      <c r="E42" s="18" t="n"/>
      <c r="F42" s="22">
        <f>IF(OR($A42="",$B42=""),"",IFERROR(VLOOKUP($B42,Equipment!$A$6:$J$105,10,FALSE),""))</f>
        <v/>
      </c>
      <c r="G42" s="27" t="n"/>
      <c r="H42" s="28">
        <f>IF(OR($A42="",$D42="",$F42="",$G42=""),"",IFERROR($D42*$F42*$G42,""))</f>
        <v/>
      </c>
      <c r="I42" s="39">
        <f>IF($A42="","",IFERROR(Assumptions!$B$9,""))</f>
        <v/>
      </c>
      <c r="J42" s="45" t="n"/>
      <c r="K42" s="39">
        <f>IF(OR($A42="",$D42="",$F42="",$G42="",$I42="",$J42=""),"",IFERROR($H42*$I42+$D42*$F42*$J42,""))</f>
        <v/>
      </c>
      <c r="L42" s="46">
        <f>IF($A42="","",Assumptions!$B$10)</f>
        <v/>
      </c>
      <c r="M42" s="39">
        <f>IF(OR($A42="",$K42="",$L42=""),"",IFERROR($K42*(1+$L42),""))</f>
        <v/>
      </c>
      <c r="N42" s="18" t="n"/>
      <c r="O42" s="18" t="n"/>
      <c r="P42" s="19" t="n"/>
    </row>
    <row r="43" ht="30" customHeight="1">
      <c r="A43" s="18" t="n"/>
      <c r="B43" s="18" t="n"/>
      <c r="C43" s="19" t="n"/>
      <c r="D43" s="27" t="n"/>
      <c r="E43" s="18" t="n"/>
      <c r="F43" s="23">
        <f>IF(OR($A43="",$B43=""),"",IFERROR(VLOOKUP($B43,Equipment!$A$6:$J$105,10,FALSE),""))</f>
        <v/>
      </c>
      <c r="G43" s="27" t="n"/>
      <c r="H43" s="31">
        <f>IF(OR($A43="",$D43="",$F43="",$G43=""),"",IFERROR($D43*$F43*$G43,""))</f>
        <v/>
      </c>
      <c r="I43" s="40">
        <f>IF($A43="","",IFERROR(Assumptions!$B$9,""))</f>
        <v/>
      </c>
      <c r="J43" s="45" t="n"/>
      <c r="K43" s="40">
        <f>IF(OR($A43="",$D43="",$F43="",$G43="",$I43="",$J43=""),"",IFERROR($H43*$I43+$D43*$F43*$J43,""))</f>
        <v/>
      </c>
      <c r="L43" s="46">
        <f>IF($A43="","",Assumptions!$B$10)</f>
        <v/>
      </c>
      <c r="M43" s="40">
        <f>IF(OR($A43="",$K43="",$L43=""),"",IFERROR($K43*(1+$L43),""))</f>
        <v/>
      </c>
      <c r="N43" s="18" t="n"/>
      <c r="O43" s="18" t="n"/>
      <c r="P43" s="19" t="n"/>
    </row>
    <row r="44" ht="30" customHeight="1">
      <c r="A44" s="18" t="n"/>
      <c r="B44" s="18" t="n"/>
      <c r="C44" s="19" t="n"/>
      <c r="D44" s="27" t="n"/>
      <c r="E44" s="18" t="n"/>
      <c r="F44" s="22">
        <f>IF(OR($A44="",$B44=""),"",IFERROR(VLOOKUP($B44,Equipment!$A$6:$J$105,10,FALSE),""))</f>
        <v/>
      </c>
      <c r="G44" s="27" t="n"/>
      <c r="H44" s="28">
        <f>IF(OR($A44="",$D44="",$F44="",$G44=""),"",IFERROR($D44*$F44*$G44,""))</f>
        <v/>
      </c>
      <c r="I44" s="39">
        <f>IF($A44="","",IFERROR(Assumptions!$B$9,""))</f>
        <v/>
      </c>
      <c r="J44" s="45" t="n"/>
      <c r="K44" s="39">
        <f>IF(OR($A44="",$D44="",$F44="",$G44="",$I44="",$J44=""),"",IFERROR($H44*$I44+$D44*$F44*$J44,""))</f>
        <v/>
      </c>
      <c r="L44" s="46">
        <f>IF($A44="","",Assumptions!$B$10)</f>
        <v/>
      </c>
      <c r="M44" s="39">
        <f>IF(OR($A44="",$K44="",$L44=""),"",IFERROR($K44*(1+$L44),""))</f>
        <v/>
      </c>
      <c r="N44" s="18" t="n"/>
      <c r="O44" s="18" t="n"/>
      <c r="P44" s="19" t="n"/>
    </row>
    <row r="45" ht="30" customHeight="1">
      <c r="A45" s="18" t="n"/>
      <c r="B45" s="18" t="n"/>
      <c r="C45" s="19" t="n"/>
      <c r="D45" s="27" t="n"/>
      <c r="E45" s="18" t="n"/>
      <c r="F45" s="23">
        <f>IF(OR($A45="",$B45=""),"",IFERROR(VLOOKUP($B45,Equipment!$A$6:$J$105,10,FALSE),""))</f>
        <v/>
      </c>
      <c r="G45" s="27" t="n"/>
      <c r="H45" s="31">
        <f>IF(OR($A45="",$D45="",$F45="",$G45=""),"",IFERROR($D45*$F45*$G45,""))</f>
        <v/>
      </c>
      <c r="I45" s="40">
        <f>IF($A45="","",IFERROR(Assumptions!$B$9,""))</f>
        <v/>
      </c>
      <c r="J45" s="45" t="n"/>
      <c r="K45" s="40">
        <f>IF(OR($A45="",$D45="",$F45="",$G45="",$I45="",$J45=""),"",IFERROR($H45*$I45+$D45*$F45*$J45,""))</f>
        <v/>
      </c>
      <c r="L45" s="46">
        <f>IF($A45="","",Assumptions!$B$10)</f>
        <v/>
      </c>
      <c r="M45" s="40">
        <f>IF(OR($A45="",$K45="",$L45=""),"",IFERROR($K45*(1+$L45),""))</f>
        <v/>
      </c>
      <c r="N45" s="18" t="n"/>
      <c r="O45" s="18" t="n"/>
      <c r="P45" s="19" t="n"/>
    </row>
    <row r="46" ht="30" customHeight="1">
      <c r="A46" s="18" t="n"/>
      <c r="B46" s="18" t="n"/>
      <c r="C46" s="19" t="n"/>
      <c r="D46" s="27" t="n"/>
      <c r="E46" s="18" t="n"/>
      <c r="F46" s="22">
        <f>IF(OR($A46="",$B46=""),"",IFERROR(VLOOKUP($B46,Equipment!$A$6:$J$105,10,FALSE),""))</f>
        <v/>
      </c>
      <c r="G46" s="27" t="n"/>
      <c r="H46" s="28">
        <f>IF(OR($A46="",$D46="",$F46="",$G46=""),"",IFERROR($D46*$F46*$G46,""))</f>
        <v/>
      </c>
      <c r="I46" s="39">
        <f>IF($A46="","",IFERROR(Assumptions!$B$9,""))</f>
        <v/>
      </c>
      <c r="J46" s="45" t="n"/>
      <c r="K46" s="39">
        <f>IF(OR($A46="",$D46="",$F46="",$G46="",$I46="",$J46=""),"",IFERROR($H46*$I46+$D46*$F46*$J46,""))</f>
        <v/>
      </c>
      <c r="L46" s="46">
        <f>IF($A46="","",Assumptions!$B$10)</f>
        <v/>
      </c>
      <c r="M46" s="39">
        <f>IF(OR($A46="",$K46="",$L46=""),"",IFERROR($K46*(1+$L46),""))</f>
        <v/>
      </c>
      <c r="N46" s="18" t="n"/>
      <c r="O46" s="18" t="n"/>
      <c r="P46" s="19" t="n"/>
    </row>
    <row r="47" ht="30" customHeight="1">
      <c r="A47" s="18" t="n"/>
      <c r="B47" s="18" t="n"/>
      <c r="C47" s="19" t="n"/>
      <c r="D47" s="27" t="n"/>
      <c r="E47" s="18" t="n"/>
      <c r="F47" s="23">
        <f>IF(OR($A47="",$B47=""),"",IFERROR(VLOOKUP($B47,Equipment!$A$6:$J$105,10,FALSE),""))</f>
        <v/>
      </c>
      <c r="G47" s="27" t="n"/>
      <c r="H47" s="31">
        <f>IF(OR($A47="",$D47="",$F47="",$G47=""),"",IFERROR($D47*$F47*$G47,""))</f>
        <v/>
      </c>
      <c r="I47" s="40">
        <f>IF($A47="","",IFERROR(Assumptions!$B$9,""))</f>
        <v/>
      </c>
      <c r="J47" s="45" t="n"/>
      <c r="K47" s="40">
        <f>IF(OR($A47="",$D47="",$F47="",$G47="",$I47="",$J47=""),"",IFERROR($H47*$I47+$D47*$F47*$J47,""))</f>
        <v/>
      </c>
      <c r="L47" s="46">
        <f>IF($A47="","",Assumptions!$B$10)</f>
        <v/>
      </c>
      <c r="M47" s="40">
        <f>IF(OR($A47="",$K47="",$L47=""),"",IFERROR($K47*(1+$L47),""))</f>
        <v/>
      </c>
      <c r="N47" s="18" t="n"/>
      <c r="O47" s="18" t="n"/>
      <c r="P47" s="19" t="n"/>
    </row>
    <row r="48" ht="30" customHeight="1">
      <c r="A48" s="18" t="n"/>
      <c r="B48" s="18" t="n"/>
      <c r="C48" s="19" t="n"/>
      <c r="D48" s="27" t="n"/>
      <c r="E48" s="18" t="n"/>
      <c r="F48" s="22">
        <f>IF(OR($A48="",$B48=""),"",IFERROR(VLOOKUP($B48,Equipment!$A$6:$J$105,10,FALSE),""))</f>
        <v/>
      </c>
      <c r="G48" s="27" t="n"/>
      <c r="H48" s="28">
        <f>IF(OR($A48="",$D48="",$F48="",$G48=""),"",IFERROR($D48*$F48*$G48,""))</f>
        <v/>
      </c>
      <c r="I48" s="39">
        <f>IF($A48="","",IFERROR(Assumptions!$B$9,""))</f>
        <v/>
      </c>
      <c r="J48" s="45" t="n"/>
      <c r="K48" s="39">
        <f>IF(OR($A48="",$D48="",$F48="",$G48="",$I48="",$J48=""),"",IFERROR($H48*$I48+$D48*$F48*$J48,""))</f>
        <v/>
      </c>
      <c r="L48" s="46">
        <f>IF($A48="","",Assumptions!$B$10)</f>
        <v/>
      </c>
      <c r="M48" s="39">
        <f>IF(OR($A48="",$K48="",$L48=""),"",IFERROR($K48*(1+$L48),""))</f>
        <v/>
      </c>
      <c r="N48" s="18" t="n"/>
      <c r="O48" s="18" t="n"/>
      <c r="P48" s="19" t="n"/>
    </row>
    <row r="49" ht="30" customHeight="1">
      <c r="A49" s="18" t="n"/>
      <c r="B49" s="18" t="n"/>
      <c r="C49" s="19" t="n"/>
      <c r="D49" s="27" t="n"/>
      <c r="E49" s="18" t="n"/>
      <c r="F49" s="23">
        <f>IF(OR($A49="",$B49=""),"",IFERROR(VLOOKUP($B49,Equipment!$A$6:$J$105,10,FALSE),""))</f>
        <v/>
      </c>
      <c r="G49" s="27" t="n"/>
      <c r="H49" s="31">
        <f>IF(OR($A49="",$D49="",$F49="",$G49=""),"",IFERROR($D49*$F49*$G49,""))</f>
        <v/>
      </c>
      <c r="I49" s="40">
        <f>IF($A49="","",IFERROR(Assumptions!$B$9,""))</f>
        <v/>
      </c>
      <c r="J49" s="45" t="n"/>
      <c r="K49" s="40">
        <f>IF(OR($A49="",$D49="",$F49="",$G49="",$I49="",$J49=""),"",IFERROR($H49*$I49+$D49*$F49*$J49,""))</f>
        <v/>
      </c>
      <c r="L49" s="46">
        <f>IF($A49="","",Assumptions!$B$10)</f>
        <v/>
      </c>
      <c r="M49" s="40">
        <f>IF(OR($A49="",$K49="",$L49=""),"",IFERROR($K49*(1+$L49),""))</f>
        <v/>
      </c>
      <c r="N49" s="18" t="n"/>
      <c r="O49" s="18" t="n"/>
      <c r="P49" s="19" t="n"/>
    </row>
    <row r="50" ht="30" customHeight="1">
      <c r="A50" s="18" t="n"/>
      <c r="B50" s="18" t="n"/>
      <c r="C50" s="19" t="n"/>
      <c r="D50" s="27" t="n"/>
      <c r="E50" s="18" t="n"/>
      <c r="F50" s="22">
        <f>IF(OR($A50="",$B50=""),"",IFERROR(VLOOKUP($B50,Equipment!$A$6:$J$105,10,FALSE),""))</f>
        <v/>
      </c>
      <c r="G50" s="27" t="n"/>
      <c r="H50" s="28">
        <f>IF(OR($A50="",$D50="",$F50="",$G50=""),"",IFERROR($D50*$F50*$G50,""))</f>
        <v/>
      </c>
      <c r="I50" s="39">
        <f>IF($A50="","",IFERROR(Assumptions!$B$9,""))</f>
        <v/>
      </c>
      <c r="J50" s="45" t="n"/>
      <c r="K50" s="39">
        <f>IF(OR($A50="",$D50="",$F50="",$G50="",$I50="",$J50=""),"",IFERROR($H50*$I50+$D50*$F50*$J50,""))</f>
        <v/>
      </c>
      <c r="L50" s="46">
        <f>IF($A50="","",Assumptions!$B$10)</f>
        <v/>
      </c>
      <c r="M50" s="39">
        <f>IF(OR($A50="",$K50="",$L50=""),"",IFERROR($K50*(1+$L50),""))</f>
        <v/>
      </c>
      <c r="N50" s="18" t="n"/>
      <c r="O50" s="18" t="n"/>
      <c r="P50" s="19" t="n"/>
    </row>
    <row r="51" ht="30" customHeight="1">
      <c r="A51" s="18" t="n"/>
      <c r="B51" s="18" t="n"/>
      <c r="C51" s="19" t="n"/>
      <c r="D51" s="27" t="n"/>
      <c r="E51" s="18" t="n"/>
      <c r="F51" s="23">
        <f>IF(OR($A51="",$B51=""),"",IFERROR(VLOOKUP($B51,Equipment!$A$6:$J$105,10,FALSE),""))</f>
        <v/>
      </c>
      <c r="G51" s="27" t="n"/>
      <c r="H51" s="31">
        <f>IF(OR($A51="",$D51="",$F51="",$G51=""),"",IFERROR($D51*$F51*$G51,""))</f>
        <v/>
      </c>
      <c r="I51" s="40">
        <f>IF($A51="","",IFERROR(Assumptions!$B$9,""))</f>
        <v/>
      </c>
      <c r="J51" s="45" t="n"/>
      <c r="K51" s="40">
        <f>IF(OR($A51="",$D51="",$F51="",$G51="",$I51="",$J51=""),"",IFERROR($H51*$I51+$D51*$F51*$J51,""))</f>
        <v/>
      </c>
      <c r="L51" s="46">
        <f>IF($A51="","",Assumptions!$B$10)</f>
        <v/>
      </c>
      <c r="M51" s="40">
        <f>IF(OR($A51="",$K51="",$L51=""),"",IFERROR($K51*(1+$L51),""))</f>
        <v/>
      </c>
      <c r="N51" s="18" t="n"/>
      <c r="O51" s="18" t="n"/>
      <c r="P51" s="19" t="n"/>
    </row>
    <row r="52" ht="30" customHeight="1">
      <c r="A52" s="18" t="n"/>
      <c r="B52" s="18" t="n"/>
      <c r="C52" s="19" t="n"/>
      <c r="D52" s="27" t="n"/>
      <c r="E52" s="18" t="n"/>
      <c r="F52" s="22">
        <f>IF(OR($A52="",$B52=""),"",IFERROR(VLOOKUP($B52,Equipment!$A$6:$J$105,10,FALSE),""))</f>
        <v/>
      </c>
      <c r="G52" s="27" t="n"/>
      <c r="H52" s="28">
        <f>IF(OR($A52="",$D52="",$F52="",$G52=""),"",IFERROR($D52*$F52*$G52,""))</f>
        <v/>
      </c>
      <c r="I52" s="39">
        <f>IF($A52="","",IFERROR(Assumptions!$B$9,""))</f>
        <v/>
      </c>
      <c r="J52" s="45" t="n"/>
      <c r="K52" s="39">
        <f>IF(OR($A52="",$D52="",$F52="",$G52="",$I52="",$J52=""),"",IFERROR($H52*$I52+$D52*$F52*$J52,""))</f>
        <v/>
      </c>
      <c r="L52" s="46">
        <f>IF($A52="","",Assumptions!$B$10)</f>
        <v/>
      </c>
      <c r="M52" s="39">
        <f>IF(OR($A52="",$K52="",$L52=""),"",IFERROR($K52*(1+$L52),""))</f>
        <v/>
      </c>
      <c r="N52" s="18" t="n"/>
      <c r="O52" s="18" t="n"/>
      <c r="P52" s="19" t="n"/>
    </row>
    <row r="53" ht="30" customHeight="1">
      <c r="A53" s="18" t="n"/>
      <c r="B53" s="18" t="n"/>
      <c r="C53" s="19" t="n"/>
      <c r="D53" s="27" t="n"/>
      <c r="E53" s="18" t="n"/>
      <c r="F53" s="23">
        <f>IF(OR($A53="",$B53=""),"",IFERROR(VLOOKUP($B53,Equipment!$A$6:$J$105,10,FALSE),""))</f>
        <v/>
      </c>
      <c r="G53" s="27" t="n"/>
      <c r="H53" s="31">
        <f>IF(OR($A53="",$D53="",$F53="",$G53=""),"",IFERROR($D53*$F53*$G53,""))</f>
        <v/>
      </c>
      <c r="I53" s="40">
        <f>IF($A53="","",IFERROR(Assumptions!$B$9,""))</f>
        <v/>
      </c>
      <c r="J53" s="45" t="n"/>
      <c r="K53" s="40">
        <f>IF(OR($A53="",$D53="",$F53="",$G53="",$I53="",$J53=""),"",IFERROR($H53*$I53+$D53*$F53*$J53,""))</f>
        <v/>
      </c>
      <c r="L53" s="46">
        <f>IF($A53="","",Assumptions!$B$10)</f>
        <v/>
      </c>
      <c r="M53" s="40">
        <f>IF(OR($A53="",$K53="",$L53=""),"",IFERROR($K53*(1+$L53),""))</f>
        <v/>
      </c>
      <c r="N53" s="18" t="n"/>
      <c r="O53" s="18" t="n"/>
      <c r="P53" s="19" t="n"/>
    </row>
    <row r="54" ht="30" customHeight="1">
      <c r="A54" s="18" t="n"/>
      <c r="B54" s="18" t="n"/>
      <c r="C54" s="19" t="n"/>
      <c r="D54" s="27" t="n"/>
      <c r="E54" s="18" t="n"/>
      <c r="F54" s="22">
        <f>IF(OR($A54="",$B54=""),"",IFERROR(VLOOKUP($B54,Equipment!$A$6:$J$105,10,FALSE),""))</f>
        <v/>
      </c>
      <c r="G54" s="27" t="n"/>
      <c r="H54" s="28">
        <f>IF(OR($A54="",$D54="",$F54="",$G54=""),"",IFERROR($D54*$F54*$G54,""))</f>
        <v/>
      </c>
      <c r="I54" s="39">
        <f>IF($A54="","",IFERROR(Assumptions!$B$9,""))</f>
        <v/>
      </c>
      <c r="J54" s="45" t="n"/>
      <c r="K54" s="39">
        <f>IF(OR($A54="",$D54="",$F54="",$G54="",$I54="",$J54=""),"",IFERROR($H54*$I54+$D54*$F54*$J54,""))</f>
        <v/>
      </c>
      <c r="L54" s="46">
        <f>IF($A54="","",Assumptions!$B$10)</f>
        <v/>
      </c>
      <c r="M54" s="39">
        <f>IF(OR($A54="",$K54="",$L54=""),"",IFERROR($K54*(1+$L54),""))</f>
        <v/>
      </c>
      <c r="N54" s="18" t="n"/>
      <c r="O54" s="18" t="n"/>
      <c r="P54" s="19" t="n"/>
    </row>
    <row r="55" ht="30" customHeight="1">
      <c r="A55" s="18" t="n"/>
      <c r="B55" s="18" t="n"/>
      <c r="C55" s="19" t="n"/>
      <c r="D55" s="27" t="n"/>
      <c r="E55" s="18" t="n"/>
      <c r="F55" s="23">
        <f>IF(OR($A55="",$B55=""),"",IFERROR(VLOOKUP($B55,Equipment!$A$6:$J$105,10,FALSE),""))</f>
        <v/>
      </c>
      <c r="G55" s="27" t="n"/>
      <c r="H55" s="31">
        <f>IF(OR($A55="",$D55="",$F55="",$G55=""),"",IFERROR($D55*$F55*$G55,""))</f>
        <v/>
      </c>
      <c r="I55" s="40">
        <f>IF($A55="","",IFERROR(Assumptions!$B$9,""))</f>
        <v/>
      </c>
      <c r="J55" s="45" t="n"/>
      <c r="K55" s="40">
        <f>IF(OR($A55="",$D55="",$F55="",$G55="",$I55="",$J55=""),"",IFERROR($H55*$I55+$D55*$F55*$J55,""))</f>
        <v/>
      </c>
      <c r="L55" s="46">
        <f>IF($A55="","",Assumptions!$B$10)</f>
        <v/>
      </c>
      <c r="M55" s="40">
        <f>IF(OR($A55="",$K55="",$L55=""),"",IFERROR($K55*(1+$L55),""))</f>
        <v/>
      </c>
      <c r="N55" s="18" t="n"/>
      <c r="O55" s="18" t="n"/>
      <c r="P55" s="19" t="n"/>
    </row>
    <row r="56" ht="30" customHeight="1">
      <c r="A56" s="18" t="n"/>
      <c r="B56" s="18" t="n"/>
      <c r="C56" s="19" t="n"/>
      <c r="D56" s="27" t="n"/>
      <c r="E56" s="18" t="n"/>
      <c r="F56" s="22">
        <f>IF(OR($A56="",$B56=""),"",IFERROR(VLOOKUP($B56,Equipment!$A$6:$J$105,10,FALSE),""))</f>
        <v/>
      </c>
      <c r="G56" s="27" t="n"/>
      <c r="H56" s="28">
        <f>IF(OR($A56="",$D56="",$F56="",$G56=""),"",IFERROR($D56*$F56*$G56,""))</f>
        <v/>
      </c>
      <c r="I56" s="39">
        <f>IF($A56="","",IFERROR(Assumptions!$B$9,""))</f>
        <v/>
      </c>
      <c r="J56" s="45" t="n"/>
      <c r="K56" s="39">
        <f>IF(OR($A56="",$D56="",$F56="",$G56="",$I56="",$J56=""),"",IFERROR($H56*$I56+$D56*$F56*$J56,""))</f>
        <v/>
      </c>
      <c r="L56" s="46">
        <f>IF($A56="","",Assumptions!$B$10)</f>
        <v/>
      </c>
      <c r="M56" s="39">
        <f>IF(OR($A56="",$K56="",$L56=""),"",IFERROR($K56*(1+$L56),""))</f>
        <v/>
      </c>
      <c r="N56" s="18" t="n"/>
      <c r="O56" s="18" t="n"/>
      <c r="P56" s="19" t="n"/>
    </row>
    <row r="57" ht="30" customHeight="1">
      <c r="A57" s="18" t="n"/>
      <c r="B57" s="18" t="n"/>
      <c r="C57" s="19" t="n"/>
      <c r="D57" s="27" t="n"/>
      <c r="E57" s="18" t="n"/>
      <c r="F57" s="23">
        <f>IF(OR($A57="",$B57=""),"",IFERROR(VLOOKUP($B57,Equipment!$A$6:$J$105,10,FALSE),""))</f>
        <v/>
      </c>
      <c r="G57" s="27" t="n"/>
      <c r="H57" s="31">
        <f>IF(OR($A57="",$D57="",$F57="",$G57=""),"",IFERROR($D57*$F57*$G57,""))</f>
        <v/>
      </c>
      <c r="I57" s="40">
        <f>IF($A57="","",IFERROR(Assumptions!$B$9,""))</f>
        <v/>
      </c>
      <c r="J57" s="45" t="n"/>
      <c r="K57" s="40">
        <f>IF(OR($A57="",$D57="",$F57="",$G57="",$I57="",$J57=""),"",IFERROR($H57*$I57+$D57*$F57*$J57,""))</f>
        <v/>
      </c>
      <c r="L57" s="46">
        <f>IF($A57="","",Assumptions!$B$10)</f>
        <v/>
      </c>
      <c r="M57" s="40">
        <f>IF(OR($A57="",$K57="",$L57=""),"",IFERROR($K57*(1+$L57),""))</f>
        <v/>
      </c>
      <c r="N57" s="18" t="n"/>
      <c r="O57" s="18" t="n"/>
      <c r="P57" s="19" t="n"/>
    </row>
    <row r="58" ht="30" customHeight="1">
      <c r="A58" s="18" t="n"/>
      <c r="B58" s="18" t="n"/>
      <c r="C58" s="19" t="n"/>
      <c r="D58" s="27" t="n"/>
      <c r="E58" s="18" t="n"/>
      <c r="F58" s="22">
        <f>IF(OR($A58="",$B58=""),"",IFERROR(VLOOKUP($B58,Equipment!$A$6:$J$105,10,FALSE),""))</f>
        <v/>
      </c>
      <c r="G58" s="27" t="n"/>
      <c r="H58" s="28">
        <f>IF(OR($A58="",$D58="",$F58="",$G58=""),"",IFERROR($D58*$F58*$G58,""))</f>
        <v/>
      </c>
      <c r="I58" s="39">
        <f>IF($A58="","",IFERROR(Assumptions!$B$9,""))</f>
        <v/>
      </c>
      <c r="J58" s="45" t="n"/>
      <c r="K58" s="39">
        <f>IF(OR($A58="",$D58="",$F58="",$G58="",$I58="",$J58=""),"",IFERROR($H58*$I58+$D58*$F58*$J58,""))</f>
        <v/>
      </c>
      <c r="L58" s="46">
        <f>IF($A58="","",Assumptions!$B$10)</f>
        <v/>
      </c>
      <c r="M58" s="39">
        <f>IF(OR($A58="",$K58="",$L58=""),"",IFERROR($K58*(1+$L58),""))</f>
        <v/>
      </c>
      <c r="N58" s="18" t="n"/>
      <c r="O58" s="18" t="n"/>
      <c r="P58" s="19" t="n"/>
    </row>
    <row r="59" ht="30" customHeight="1">
      <c r="A59" s="18" t="n"/>
      <c r="B59" s="18" t="n"/>
      <c r="C59" s="19" t="n"/>
      <c r="D59" s="27" t="n"/>
      <c r="E59" s="18" t="n"/>
      <c r="F59" s="23">
        <f>IF(OR($A59="",$B59=""),"",IFERROR(VLOOKUP($B59,Equipment!$A$6:$J$105,10,FALSE),""))</f>
        <v/>
      </c>
      <c r="G59" s="27" t="n"/>
      <c r="H59" s="31">
        <f>IF(OR($A59="",$D59="",$F59="",$G59=""),"",IFERROR($D59*$F59*$G59,""))</f>
        <v/>
      </c>
      <c r="I59" s="40">
        <f>IF($A59="","",IFERROR(Assumptions!$B$9,""))</f>
        <v/>
      </c>
      <c r="J59" s="45" t="n"/>
      <c r="K59" s="40">
        <f>IF(OR($A59="",$D59="",$F59="",$G59="",$I59="",$J59=""),"",IFERROR($H59*$I59+$D59*$F59*$J59,""))</f>
        <v/>
      </c>
      <c r="L59" s="46">
        <f>IF($A59="","",Assumptions!$B$10)</f>
        <v/>
      </c>
      <c r="M59" s="40">
        <f>IF(OR($A59="",$K59="",$L59=""),"",IFERROR($K59*(1+$L59),""))</f>
        <v/>
      </c>
      <c r="N59" s="18" t="n"/>
      <c r="O59" s="18" t="n"/>
      <c r="P59" s="19" t="n"/>
    </row>
    <row r="60" ht="30" customHeight="1">
      <c r="A60" s="18" t="n"/>
      <c r="B60" s="18" t="n"/>
      <c r="C60" s="19" t="n"/>
      <c r="D60" s="27" t="n"/>
      <c r="E60" s="18" t="n"/>
      <c r="F60" s="22">
        <f>IF(OR($A60="",$B60=""),"",IFERROR(VLOOKUP($B60,Equipment!$A$6:$J$105,10,FALSE),""))</f>
        <v/>
      </c>
      <c r="G60" s="27" t="n"/>
      <c r="H60" s="28">
        <f>IF(OR($A60="",$D60="",$F60="",$G60=""),"",IFERROR($D60*$F60*$G60,""))</f>
        <v/>
      </c>
      <c r="I60" s="39">
        <f>IF($A60="","",IFERROR(Assumptions!$B$9,""))</f>
        <v/>
      </c>
      <c r="J60" s="45" t="n"/>
      <c r="K60" s="39">
        <f>IF(OR($A60="",$D60="",$F60="",$G60="",$I60="",$J60=""),"",IFERROR($H60*$I60+$D60*$F60*$J60,""))</f>
        <v/>
      </c>
      <c r="L60" s="46">
        <f>IF($A60="","",Assumptions!$B$10)</f>
        <v/>
      </c>
      <c r="M60" s="39">
        <f>IF(OR($A60="",$K60="",$L60=""),"",IFERROR($K60*(1+$L60),""))</f>
        <v/>
      </c>
      <c r="N60" s="18" t="n"/>
      <c r="O60" s="18" t="n"/>
      <c r="P60" s="19" t="n"/>
    </row>
    <row r="61" ht="30" customHeight="1">
      <c r="A61" s="18" t="n"/>
      <c r="B61" s="18" t="n"/>
      <c r="C61" s="19" t="n"/>
      <c r="D61" s="27" t="n"/>
      <c r="E61" s="18" t="n"/>
      <c r="F61" s="23">
        <f>IF(OR($A61="",$B61=""),"",IFERROR(VLOOKUP($B61,Equipment!$A$6:$J$105,10,FALSE),""))</f>
        <v/>
      </c>
      <c r="G61" s="27" t="n"/>
      <c r="H61" s="31">
        <f>IF(OR($A61="",$D61="",$F61="",$G61=""),"",IFERROR($D61*$F61*$G61,""))</f>
        <v/>
      </c>
      <c r="I61" s="40">
        <f>IF($A61="","",IFERROR(Assumptions!$B$9,""))</f>
        <v/>
      </c>
      <c r="J61" s="45" t="n"/>
      <c r="K61" s="40">
        <f>IF(OR($A61="",$D61="",$F61="",$G61="",$I61="",$J61=""),"",IFERROR($H61*$I61+$D61*$F61*$J61,""))</f>
        <v/>
      </c>
      <c r="L61" s="46">
        <f>IF($A61="","",Assumptions!$B$10)</f>
        <v/>
      </c>
      <c r="M61" s="40">
        <f>IF(OR($A61="",$K61="",$L61=""),"",IFERROR($K61*(1+$L61),""))</f>
        <v/>
      </c>
      <c r="N61" s="18" t="n"/>
      <c r="O61" s="18" t="n"/>
      <c r="P61" s="19" t="n"/>
    </row>
    <row r="62" ht="30" customHeight="1">
      <c r="A62" s="18" t="n"/>
      <c r="B62" s="18" t="n"/>
      <c r="C62" s="19" t="n"/>
      <c r="D62" s="27" t="n"/>
      <c r="E62" s="18" t="n"/>
      <c r="F62" s="22">
        <f>IF(OR($A62="",$B62=""),"",IFERROR(VLOOKUP($B62,Equipment!$A$6:$J$105,10,FALSE),""))</f>
        <v/>
      </c>
      <c r="G62" s="27" t="n"/>
      <c r="H62" s="28">
        <f>IF(OR($A62="",$D62="",$F62="",$G62=""),"",IFERROR($D62*$F62*$G62,""))</f>
        <v/>
      </c>
      <c r="I62" s="39">
        <f>IF($A62="","",IFERROR(Assumptions!$B$9,""))</f>
        <v/>
      </c>
      <c r="J62" s="45" t="n"/>
      <c r="K62" s="39">
        <f>IF(OR($A62="",$D62="",$F62="",$G62="",$I62="",$J62=""),"",IFERROR($H62*$I62+$D62*$F62*$J62,""))</f>
        <v/>
      </c>
      <c r="L62" s="46">
        <f>IF($A62="","",Assumptions!$B$10)</f>
        <v/>
      </c>
      <c r="M62" s="39">
        <f>IF(OR($A62="",$K62="",$L62=""),"",IFERROR($K62*(1+$L62),""))</f>
        <v/>
      </c>
      <c r="N62" s="18" t="n"/>
      <c r="O62" s="18" t="n"/>
      <c r="P62" s="19" t="n"/>
    </row>
    <row r="63" ht="30" customHeight="1">
      <c r="A63" s="18" t="n"/>
      <c r="B63" s="18" t="n"/>
      <c r="C63" s="19" t="n"/>
      <c r="D63" s="27" t="n"/>
      <c r="E63" s="18" t="n"/>
      <c r="F63" s="23">
        <f>IF(OR($A63="",$B63=""),"",IFERROR(VLOOKUP($B63,Equipment!$A$6:$J$105,10,FALSE),""))</f>
        <v/>
      </c>
      <c r="G63" s="27" t="n"/>
      <c r="H63" s="31">
        <f>IF(OR($A63="",$D63="",$F63="",$G63=""),"",IFERROR($D63*$F63*$G63,""))</f>
        <v/>
      </c>
      <c r="I63" s="40">
        <f>IF($A63="","",IFERROR(Assumptions!$B$9,""))</f>
        <v/>
      </c>
      <c r="J63" s="45" t="n"/>
      <c r="K63" s="40">
        <f>IF(OR($A63="",$D63="",$F63="",$G63="",$I63="",$J63=""),"",IFERROR($H63*$I63+$D63*$F63*$J63,""))</f>
        <v/>
      </c>
      <c r="L63" s="46">
        <f>IF($A63="","",Assumptions!$B$10)</f>
        <v/>
      </c>
      <c r="M63" s="40">
        <f>IF(OR($A63="",$K63="",$L63=""),"",IFERROR($K63*(1+$L63),""))</f>
        <v/>
      </c>
      <c r="N63" s="18" t="n"/>
      <c r="O63" s="18" t="n"/>
      <c r="P63" s="19" t="n"/>
    </row>
    <row r="64" ht="30" customHeight="1">
      <c r="A64" s="18" t="n"/>
      <c r="B64" s="18" t="n"/>
      <c r="C64" s="19" t="n"/>
      <c r="D64" s="27" t="n"/>
      <c r="E64" s="18" t="n"/>
      <c r="F64" s="22">
        <f>IF(OR($A64="",$B64=""),"",IFERROR(VLOOKUP($B64,Equipment!$A$6:$J$105,10,FALSE),""))</f>
        <v/>
      </c>
      <c r="G64" s="27" t="n"/>
      <c r="H64" s="28">
        <f>IF(OR($A64="",$D64="",$F64="",$G64=""),"",IFERROR($D64*$F64*$G64,""))</f>
        <v/>
      </c>
      <c r="I64" s="39">
        <f>IF($A64="","",IFERROR(Assumptions!$B$9,""))</f>
        <v/>
      </c>
      <c r="J64" s="45" t="n"/>
      <c r="K64" s="39">
        <f>IF(OR($A64="",$D64="",$F64="",$G64="",$I64="",$J64=""),"",IFERROR($H64*$I64+$D64*$F64*$J64,""))</f>
        <v/>
      </c>
      <c r="L64" s="46">
        <f>IF($A64="","",Assumptions!$B$10)</f>
        <v/>
      </c>
      <c r="M64" s="39">
        <f>IF(OR($A64="",$K64="",$L64=""),"",IFERROR($K64*(1+$L64),""))</f>
        <v/>
      </c>
      <c r="N64" s="18" t="n"/>
      <c r="O64" s="18" t="n"/>
      <c r="P64" s="19" t="n"/>
    </row>
    <row r="65" ht="30" customHeight="1">
      <c r="A65" s="18" t="n"/>
      <c r="B65" s="18" t="n"/>
      <c r="C65" s="19" t="n"/>
      <c r="D65" s="27" t="n"/>
      <c r="E65" s="18" t="n"/>
      <c r="F65" s="23">
        <f>IF(OR($A65="",$B65=""),"",IFERROR(VLOOKUP($B65,Equipment!$A$6:$J$105,10,FALSE),""))</f>
        <v/>
      </c>
      <c r="G65" s="27" t="n"/>
      <c r="H65" s="31">
        <f>IF(OR($A65="",$D65="",$F65="",$G65=""),"",IFERROR($D65*$F65*$G65,""))</f>
        <v/>
      </c>
      <c r="I65" s="40">
        <f>IF($A65="","",IFERROR(Assumptions!$B$9,""))</f>
        <v/>
      </c>
      <c r="J65" s="45" t="n"/>
      <c r="K65" s="40">
        <f>IF(OR($A65="",$D65="",$F65="",$G65="",$I65="",$J65=""),"",IFERROR($H65*$I65+$D65*$F65*$J65,""))</f>
        <v/>
      </c>
      <c r="L65" s="46">
        <f>IF($A65="","",Assumptions!$B$10)</f>
        <v/>
      </c>
      <c r="M65" s="40">
        <f>IF(OR($A65="",$K65="",$L65=""),"",IFERROR($K65*(1+$L65),""))</f>
        <v/>
      </c>
      <c r="N65" s="18" t="n"/>
      <c r="O65" s="18" t="n"/>
      <c r="P65" s="19" t="n"/>
    </row>
    <row r="66" ht="30" customHeight="1">
      <c r="A66" s="18" t="n"/>
      <c r="B66" s="18" t="n"/>
      <c r="C66" s="19" t="n"/>
      <c r="D66" s="27" t="n"/>
      <c r="E66" s="18" t="n"/>
      <c r="F66" s="22">
        <f>IF(OR($A66="",$B66=""),"",IFERROR(VLOOKUP($B66,Equipment!$A$6:$J$105,10,FALSE),""))</f>
        <v/>
      </c>
      <c r="G66" s="27" t="n"/>
      <c r="H66" s="28">
        <f>IF(OR($A66="",$D66="",$F66="",$G66=""),"",IFERROR($D66*$F66*$G66,""))</f>
        <v/>
      </c>
      <c r="I66" s="39">
        <f>IF($A66="","",IFERROR(Assumptions!$B$9,""))</f>
        <v/>
      </c>
      <c r="J66" s="45" t="n"/>
      <c r="K66" s="39">
        <f>IF(OR($A66="",$D66="",$F66="",$G66="",$I66="",$J66=""),"",IFERROR($H66*$I66+$D66*$F66*$J66,""))</f>
        <v/>
      </c>
      <c r="L66" s="46">
        <f>IF($A66="","",Assumptions!$B$10)</f>
        <v/>
      </c>
      <c r="M66" s="39">
        <f>IF(OR($A66="",$K66="",$L66=""),"",IFERROR($K66*(1+$L66),""))</f>
        <v/>
      </c>
      <c r="N66" s="18" t="n"/>
      <c r="O66" s="18" t="n"/>
      <c r="P66" s="19" t="n"/>
    </row>
    <row r="67" ht="30" customHeight="1">
      <c r="A67" s="18" t="n"/>
      <c r="B67" s="18" t="n"/>
      <c r="C67" s="19" t="n"/>
      <c r="D67" s="27" t="n"/>
      <c r="E67" s="18" t="n"/>
      <c r="F67" s="23">
        <f>IF(OR($A67="",$B67=""),"",IFERROR(VLOOKUP($B67,Equipment!$A$6:$J$105,10,FALSE),""))</f>
        <v/>
      </c>
      <c r="G67" s="27" t="n"/>
      <c r="H67" s="31">
        <f>IF(OR($A67="",$D67="",$F67="",$G67=""),"",IFERROR($D67*$F67*$G67,""))</f>
        <v/>
      </c>
      <c r="I67" s="40">
        <f>IF($A67="","",IFERROR(Assumptions!$B$9,""))</f>
        <v/>
      </c>
      <c r="J67" s="45" t="n"/>
      <c r="K67" s="40">
        <f>IF(OR($A67="",$D67="",$F67="",$G67="",$I67="",$J67=""),"",IFERROR($H67*$I67+$D67*$F67*$J67,""))</f>
        <v/>
      </c>
      <c r="L67" s="46">
        <f>IF($A67="","",Assumptions!$B$10)</f>
        <v/>
      </c>
      <c r="M67" s="40">
        <f>IF(OR($A67="",$K67="",$L67=""),"",IFERROR($K67*(1+$L67),""))</f>
        <v/>
      </c>
      <c r="N67" s="18" t="n"/>
      <c r="O67" s="18" t="n"/>
      <c r="P67" s="19" t="n"/>
    </row>
    <row r="68" ht="30" customHeight="1">
      <c r="A68" s="18" t="n"/>
      <c r="B68" s="18" t="n"/>
      <c r="C68" s="19" t="n"/>
      <c r="D68" s="27" t="n"/>
      <c r="E68" s="18" t="n"/>
      <c r="F68" s="22">
        <f>IF(OR($A68="",$B68=""),"",IFERROR(VLOOKUP($B68,Equipment!$A$6:$J$105,10,FALSE),""))</f>
        <v/>
      </c>
      <c r="G68" s="27" t="n"/>
      <c r="H68" s="28">
        <f>IF(OR($A68="",$D68="",$F68="",$G68=""),"",IFERROR($D68*$F68*$G68,""))</f>
        <v/>
      </c>
      <c r="I68" s="39">
        <f>IF($A68="","",IFERROR(Assumptions!$B$9,""))</f>
        <v/>
      </c>
      <c r="J68" s="45" t="n"/>
      <c r="K68" s="39">
        <f>IF(OR($A68="",$D68="",$F68="",$G68="",$I68="",$J68=""),"",IFERROR($H68*$I68+$D68*$F68*$J68,""))</f>
        <v/>
      </c>
      <c r="L68" s="46">
        <f>IF($A68="","",Assumptions!$B$10)</f>
        <v/>
      </c>
      <c r="M68" s="39">
        <f>IF(OR($A68="",$K68="",$L68=""),"",IFERROR($K68*(1+$L68),""))</f>
        <v/>
      </c>
      <c r="N68" s="18" t="n"/>
      <c r="O68" s="18" t="n"/>
      <c r="P68" s="19" t="n"/>
    </row>
    <row r="69" ht="30" customHeight="1">
      <c r="A69" s="18" t="n"/>
      <c r="B69" s="18" t="n"/>
      <c r="C69" s="19" t="n"/>
      <c r="D69" s="27" t="n"/>
      <c r="E69" s="18" t="n"/>
      <c r="F69" s="23">
        <f>IF(OR($A69="",$B69=""),"",IFERROR(VLOOKUP($B69,Equipment!$A$6:$J$105,10,FALSE),""))</f>
        <v/>
      </c>
      <c r="G69" s="27" t="n"/>
      <c r="H69" s="31">
        <f>IF(OR($A69="",$D69="",$F69="",$G69=""),"",IFERROR($D69*$F69*$G69,""))</f>
        <v/>
      </c>
      <c r="I69" s="40">
        <f>IF($A69="","",IFERROR(Assumptions!$B$9,""))</f>
        <v/>
      </c>
      <c r="J69" s="45" t="n"/>
      <c r="K69" s="40">
        <f>IF(OR($A69="",$D69="",$F69="",$G69="",$I69="",$J69=""),"",IFERROR($H69*$I69+$D69*$F69*$J69,""))</f>
        <v/>
      </c>
      <c r="L69" s="46">
        <f>IF($A69="","",Assumptions!$B$10)</f>
        <v/>
      </c>
      <c r="M69" s="40">
        <f>IF(OR($A69="",$K69="",$L69=""),"",IFERROR($K69*(1+$L69),""))</f>
        <v/>
      </c>
      <c r="N69" s="18" t="n"/>
      <c r="O69" s="18" t="n"/>
      <c r="P69" s="19" t="n"/>
    </row>
    <row r="70" ht="30" customHeight="1">
      <c r="A70" s="18" t="n"/>
      <c r="B70" s="18" t="n"/>
      <c r="C70" s="19" t="n"/>
      <c r="D70" s="27" t="n"/>
      <c r="E70" s="18" t="n"/>
      <c r="F70" s="22">
        <f>IF(OR($A70="",$B70=""),"",IFERROR(VLOOKUP($B70,Equipment!$A$6:$J$105,10,FALSE),""))</f>
        <v/>
      </c>
      <c r="G70" s="27" t="n"/>
      <c r="H70" s="28">
        <f>IF(OR($A70="",$D70="",$F70="",$G70=""),"",IFERROR($D70*$F70*$G70,""))</f>
        <v/>
      </c>
      <c r="I70" s="39">
        <f>IF($A70="","",IFERROR(Assumptions!$B$9,""))</f>
        <v/>
      </c>
      <c r="J70" s="45" t="n"/>
      <c r="K70" s="39">
        <f>IF(OR($A70="",$D70="",$F70="",$G70="",$I70="",$J70=""),"",IFERROR($H70*$I70+$D70*$F70*$J70,""))</f>
        <v/>
      </c>
      <c r="L70" s="46">
        <f>IF($A70="","",Assumptions!$B$10)</f>
        <v/>
      </c>
      <c r="M70" s="39">
        <f>IF(OR($A70="",$K70="",$L70=""),"",IFERROR($K70*(1+$L70),""))</f>
        <v/>
      </c>
      <c r="N70" s="18" t="n"/>
      <c r="O70" s="18" t="n"/>
      <c r="P70" s="19" t="n"/>
    </row>
    <row r="71" ht="30" customHeight="1">
      <c r="A71" s="18" t="n"/>
      <c r="B71" s="18" t="n"/>
      <c r="C71" s="19" t="n"/>
      <c r="D71" s="27" t="n"/>
      <c r="E71" s="18" t="n"/>
      <c r="F71" s="23">
        <f>IF(OR($A71="",$B71=""),"",IFERROR(VLOOKUP($B71,Equipment!$A$6:$J$105,10,FALSE),""))</f>
        <v/>
      </c>
      <c r="G71" s="27" t="n"/>
      <c r="H71" s="31">
        <f>IF(OR($A71="",$D71="",$F71="",$G71=""),"",IFERROR($D71*$F71*$G71,""))</f>
        <v/>
      </c>
      <c r="I71" s="40">
        <f>IF($A71="","",IFERROR(Assumptions!$B$9,""))</f>
        <v/>
      </c>
      <c r="J71" s="45" t="n"/>
      <c r="K71" s="40">
        <f>IF(OR($A71="",$D71="",$F71="",$G71="",$I71="",$J71=""),"",IFERROR($H71*$I71+$D71*$F71*$J71,""))</f>
        <v/>
      </c>
      <c r="L71" s="46">
        <f>IF($A71="","",Assumptions!$B$10)</f>
        <v/>
      </c>
      <c r="M71" s="40">
        <f>IF(OR($A71="",$K71="",$L71=""),"",IFERROR($K71*(1+$L71),""))</f>
        <v/>
      </c>
      <c r="N71" s="18" t="n"/>
      <c r="O71" s="18" t="n"/>
      <c r="P71" s="19" t="n"/>
    </row>
    <row r="72" ht="30" customHeight="1">
      <c r="A72" s="18" t="n"/>
      <c r="B72" s="18" t="n"/>
      <c r="C72" s="19" t="n"/>
      <c r="D72" s="27" t="n"/>
      <c r="E72" s="18" t="n"/>
      <c r="F72" s="22">
        <f>IF(OR($A72="",$B72=""),"",IFERROR(VLOOKUP($B72,Equipment!$A$6:$J$105,10,FALSE),""))</f>
        <v/>
      </c>
      <c r="G72" s="27" t="n"/>
      <c r="H72" s="28">
        <f>IF(OR($A72="",$D72="",$F72="",$G72=""),"",IFERROR($D72*$F72*$G72,""))</f>
        <v/>
      </c>
      <c r="I72" s="39">
        <f>IF($A72="","",IFERROR(Assumptions!$B$9,""))</f>
        <v/>
      </c>
      <c r="J72" s="45" t="n"/>
      <c r="K72" s="39">
        <f>IF(OR($A72="",$D72="",$F72="",$G72="",$I72="",$J72=""),"",IFERROR($H72*$I72+$D72*$F72*$J72,""))</f>
        <v/>
      </c>
      <c r="L72" s="46">
        <f>IF($A72="","",Assumptions!$B$10)</f>
        <v/>
      </c>
      <c r="M72" s="39">
        <f>IF(OR($A72="",$K72="",$L72=""),"",IFERROR($K72*(1+$L72),""))</f>
        <v/>
      </c>
      <c r="N72" s="18" t="n"/>
      <c r="O72" s="18" t="n"/>
      <c r="P72" s="19" t="n"/>
    </row>
    <row r="73" ht="30" customHeight="1">
      <c r="A73" s="18" t="n"/>
      <c r="B73" s="18" t="n"/>
      <c r="C73" s="19" t="n"/>
      <c r="D73" s="27" t="n"/>
      <c r="E73" s="18" t="n"/>
      <c r="F73" s="23">
        <f>IF(OR($A73="",$B73=""),"",IFERROR(VLOOKUP($B73,Equipment!$A$6:$J$105,10,FALSE),""))</f>
        <v/>
      </c>
      <c r="G73" s="27" t="n"/>
      <c r="H73" s="31">
        <f>IF(OR($A73="",$D73="",$F73="",$G73=""),"",IFERROR($D73*$F73*$G73,""))</f>
        <v/>
      </c>
      <c r="I73" s="40">
        <f>IF($A73="","",IFERROR(Assumptions!$B$9,""))</f>
        <v/>
      </c>
      <c r="J73" s="45" t="n"/>
      <c r="K73" s="40">
        <f>IF(OR($A73="",$D73="",$F73="",$G73="",$I73="",$J73=""),"",IFERROR($H73*$I73+$D73*$F73*$J73,""))</f>
        <v/>
      </c>
      <c r="L73" s="46">
        <f>IF($A73="","",Assumptions!$B$10)</f>
        <v/>
      </c>
      <c r="M73" s="40">
        <f>IF(OR($A73="",$K73="",$L73=""),"",IFERROR($K73*(1+$L73),""))</f>
        <v/>
      </c>
      <c r="N73" s="18" t="n"/>
      <c r="O73" s="18" t="n"/>
      <c r="P73" s="19" t="n"/>
    </row>
    <row r="74" ht="30" customHeight="1">
      <c r="A74" s="18" t="n"/>
      <c r="B74" s="18" t="n"/>
      <c r="C74" s="19" t="n"/>
      <c r="D74" s="27" t="n"/>
      <c r="E74" s="18" t="n"/>
      <c r="F74" s="22">
        <f>IF(OR($A74="",$B74=""),"",IFERROR(VLOOKUP($B74,Equipment!$A$6:$J$105,10,FALSE),""))</f>
        <v/>
      </c>
      <c r="G74" s="27" t="n"/>
      <c r="H74" s="28">
        <f>IF(OR($A74="",$D74="",$F74="",$G74=""),"",IFERROR($D74*$F74*$G74,""))</f>
        <v/>
      </c>
      <c r="I74" s="39">
        <f>IF($A74="","",IFERROR(Assumptions!$B$9,""))</f>
        <v/>
      </c>
      <c r="J74" s="45" t="n"/>
      <c r="K74" s="39">
        <f>IF(OR($A74="",$D74="",$F74="",$G74="",$I74="",$J74=""),"",IFERROR($H74*$I74+$D74*$F74*$J74,""))</f>
        <v/>
      </c>
      <c r="L74" s="46">
        <f>IF($A74="","",Assumptions!$B$10)</f>
        <v/>
      </c>
      <c r="M74" s="39">
        <f>IF(OR($A74="",$K74="",$L74=""),"",IFERROR($K74*(1+$L74),""))</f>
        <v/>
      </c>
      <c r="N74" s="18" t="n"/>
      <c r="O74" s="18" t="n"/>
      <c r="P74" s="19" t="n"/>
    </row>
    <row r="75" ht="30" customHeight="1">
      <c r="A75" s="18" t="n"/>
      <c r="B75" s="18" t="n"/>
      <c r="C75" s="19" t="n"/>
      <c r="D75" s="27" t="n"/>
      <c r="E75" s="18" t="n"/>
      <c r="F75" s="23">
        <f>IF(OR($A75="",$B75=""),"",IFERROR(VLOOKUP($B75,Equipment!$A$6:$J$105,10,FALSE),""))</f>
        <v/>
      </c>
      <c r="G75" s="27" t="n"/>
      <c r="H75" s="31">
        <f>IF(OR($A75="",$D75="",$F75="",$G75=""),"",IFERROR($D75*$F75*$G75,""))</f>
        <v/>
      </c>
      <c r="I75" s="40">
        <f>IF($A75="","",IFERROR(Assumptions!$B$9,""))</f>
        <v/>
      </c>
      <c r="J75" s="45" t="n"/>
      <c r="K75" s="40">
        <f>IF(OR($A75="",$D75="",$F75="",$G75="",$I75="",$J75=""),"",IFERROR($H75*$I75+$D75*$F75*$J75,""))</f>
        <v/>
      </c>
      <c r="L75" s="46">
        <f>IF($A75="","",Assumptions!$B$10)</f>
        <v/>
      </c>
      <c r="M75" s="40">
        <f>IF(OR($A75="",$K75="",$L75=""),"",IFERROR($K75*(1+$L75),""))</f>
        <v/>
      </c>
      <c r="N75" s="18" t="n"/>
      <c r="O75" s="18" t="n"/>
      <c r="P75" s="19" t="n"/>
    </row>
    <row r="76" ht="30" customHeight="1">
      <c r="A76" s="18" t="n"/>
      <c r="B76" s="18" t="n"/>
      <c r="C76" s="19" t="n"/>
      <c r="D76" s="27" t="n"/>
      <c r="E76" s="18" t="n"/>
      <c r="F76" s="22">
        <f>IF(OR($A76="",$B76=""),"",IFERROR(VLOOKUP($B76,Equipment!$A$6:$J$105,10,FALSE),""))</f>
        <v/>
      </c>
      <c r="G76" s="27" t="n"/>
      <c r="H76" s="28">
        <f>IF(OR($A76="",$D76="",$F76="",$G76=""),"",IFERROR($D76*$F76*$G76,""))</f>
        <v/>
      </c>
      <c r="I76" s="39">
        <f>IF($A76="","",IFERROR(Assumptions!$B$9,""))</f>
        <v/>
      </c>
      <c r="J76" s="45" t="n"/>
      <c r="K76" s="39">
        <f>IF(OR($A76="",$D76="",$F76="",$G76="",$I76="",$J76=""),"",IFERROR($H76*$I76+$D76*$F76*$J76,""))</f>
        <v/>
      </c>
      <c r="L76" s="46">
        <f>IF($A76="","",Assumptions!$B$10)</f>
        <v/>
      </c>
      <c r="M76" s="39">
        <f>IF(OR($A76="",$K76="",$L76=""),"",IFERROR($K76*(1+$L76),""))</f>
        <v/>
      </c>
      <c r="N76" s="18" t="n"/>
      <c r="O76" s="18" t="n"/>
      <c r="P76" s="19" t="n"/>
    </row>
    <row r="77" ht="30" customHeight="1">
      <c r="A77" s="18" t="n"/>
      <c r="B77" s="18" t="n"/>
      <c r="C77" s="19" t="n"/>
      <c r="D77" s="27" t="n"/>
      <c r="E77" s="18" t="n"/>
      <c r="F77" s="23">
        <f>IF(OR($A77="",$B77=""),"",IFERROR(VLOOKUP($B77,Equipment!$A$6:$J$105,10,FALSE),""))</f>
        <v/>
      </c>
      <c r="G77" s="27" t="n"/>
      <c r="H77" s="31">
        <f>IF(OR($A77="",$D77="",$F77="",$G77=""),"",IFERROR($D77*$F77*$G77,""))</f>
        <v/>
      </c>
      <c r="I77" s="40">
        <f>IF($A77="","",IFERROR(Assumptions!$B$9,""))</f>
        <v/>
      </c>
      <c r="J77" s="45" t="n"/>
      <c r="K77" s="40">
        <f>IF(OR($A77="",$D77="",$F77="",$G77="",$I77="",$J77=""),"",IFERROR($H77*$I77+$D77*$F77*$J77,""))</f>
        <v/>
      </c>
      <c r="L77" s="46">
        <f>IF($A77="","",Assumptions!$B$10)</f>
        <v/>
      </c>
      <c r="M77" s="40">
        <f>IF(OR($A77="",$K77="",$L77=""),"",IFERROR($K77*(1+$L77),""))</f>
        <v/>
      </c>
      <c r="N77" s="18" t="n"/>
      <c r="O77" s="18" t="n"/>
      <c r="P77" s="19" t="n"/>
    </row>
    <row r="78" ht="30" customHeight="1">
      <c r="A78" s="18" t="n"/>
      <c r="B78" s="18" t="n"/>
      <c r="C78" s="19" t="n"/>
      <c r="D78" s="27" t="n"/>
      <c r="E78" s="18" t="n"/>
      <c r="F78" s="22">
        <f>IF(OR($A78="",$B78=""),"",IFERROR(VLOOKUP($B78,Equipment!$A$6:$J$105,10,FALSE),""))</f>
        <v/>
      </c>
      <c r="G78" s="27" t="n"/>
      <c r="H78" s="28">
        <f>IF(OR($A78="",$D78="",$F78="",$G78=""),"",IFERROR($D78*$F78*$G78,""))</f>
        <v/>
      </c>
      <c r="I78" s="39">
        <f>IF($A78="","",IFERROR(Assumptions!$B$9,""))</f>
        <v/>
      </c>
      <c r="J78" s="45" t="n"/>
      <c r="K78" s="39">
        <f>IF(OR($A78="",$D78="",$F78="",$G78="",$I78="",$J78=""),"",IFERROR($H78*$I78+$D78*$F78*$J78,""))</f>
        <v/>
      </c>
      <c r="L78" s="46">
        <f>IF($A78="","",Assumptions!$B$10)</f>
        <v/>
      </c>
      <c r="M78" s="39">
        <f>IF(OR($A78="",$K78="",$L78=""),"",IFERROR($K78*(1+$L78),""))</f>
        <v/>
      </c>
      <c r="N78" s="18" t="n"/>
      <c r="O78" s="18" t="n"/>
      <c r="P78" s="19" t="n"/>
    </row>
    <row r="79" ht="30" customHeight="1">
      <c r="A79" s="18" t="n"/>
      <c r="B79" s="18" t="n"/>
      <c r="C79" s="19" t="n"/>
      <c r="D79" s="27" t="n"/>
      <c r="E79" s="18" t="n"/>
      <c r="F79" s="23">
        <f>IF(OR($A79="",$B79=""),"",IFERROR(VLOOKUP($B79,Equipment!$A$6:$J$105,10,FALSE),""))</f>
        <v/>
      </c>
      <c r="G79" s="27" t="n"/>
      <c r="H79" s="31">
        <f>IF(OR($A79="",$D79="",$F79="",$G79=""),"",IFERROR($D79*$F79*$G79,""))</f>
        <v/>
      </c>
      <c r="I79" s="40">
        <f>IF($A79="","",IFERROR(Assumptions!$B$9,""))</f>
        <v/>
      </c>
      <c r="J79" s="45" t="n"/>
      <c r="K79" s="40">
        <f>IF(OR($A79="",$D79="",$F79="",$G79="",$I79="",$J79=""),"",IFERROR($H79*$I79+$D79*$F79*$J79,""))</f>
        <v/>
      </c>
      <c r="L79" s="46">
        <f>IF($A79="","",Assumptions!$B$10)</f>
        <v/>
      </c>
      <c r="M79" s="40">
        <f>IF(OR($A79="",$K79="",$L79=""),"",IFERROR($K79*(1+$L79),""))</f>
        <v/>
      </c>
      <c r="N79" s="18" t="n"/>
      <c r="O79" s="18" t="n"/>
      <c r="P79" s="19" t="n"/>
    </row>
    <row r="80" ht="30" customHeight="1">
      <c r="A80" s="18" t="n"/>
      <c r="B80" s="18" t="n"/>
      <c r="C80" s="19" t="n"/>
      <c r="D80" s="27" t="n"/>
      <c r="E80" s="18" t="n"/>
      <c r="F80" s="22">
        <f>IF(OR($A80="",$B80=""),"",IFERROR(VLOOKUP($B80,Equipment!$A$6:$J$105,10,FALSE),""))</f>
        <v/>
      </c>
      <c r="G80" s="27" t="n"/>
      <c r="H80" s="28">
        <f>IF(OR($A80="",$D80="",$F80="",$G80=""),"",IFERROR($D80*$F80*$G80,""))</f>
        <v/>
      </c>
      <c r="I80" s="39">
        <f>IF($A80="","",IFERROR(Assumptions!$B$9,""))</f>
        <v/>
      </c>
      <c r="J80" s="45" t="n"/>
      <c r="K80" s="39">
        <f>IF(OR($A80="",$D80="",$F80="",$G80="",$I80="",$J80=""),"",IFERROR($H80*$I80+$D80*$F80*$J80,""))</f>
        <v/>
      </c>
      <c r="L80" s="46">
        <f>IF($A80="","",Assumptions!$B$10)</f>
        <v/>
      </c>
      <c r="M80" s="39">
        <f>IF(OR($A80="",$K80="",$L80=""),"",IFERROR($K80*(1+$L80),""))</f>
        <v/>
      </c>
      <c r="N80" s="18" t="n"/>
      <c r="O80" s="18" t="n"/>
      <c r="P80" s="19" t="n"/>
    </row>
    <row r="81" ht="30" customHeight="1">
      <c r="A81" s="18" t="n"/>
      <c r="B81" s="18" t="n"/>
      <c r="C81" s="19" t="n"/>
      <c r="D81" s="27" t="n"/>
      <c r="E81" s="18" t="n"/>
      <c r="F81" s="23">
        <f>IF(OR($A81="",$B81=""),"",IFERROR(VLOOKUP($B81,Equipment!$A$6:$J$105,10,FALSE),""))</f>
        <v/>
      </c>
      <c r="G81" s="27" t="n"/>
      <c r="H81" s="31">
        <f>IF(OR($A81="",$D81="",$F81="",$G81=""),"",IFERROR($D81*$F81*$G81,""))</f>
        <v/>
      </c>
      <c r="I81" s="40">
        <f>IF($A81="","",IFERROR(Assumptions!$B$9,""))</f>
        <v/>
      </c>
      <c r="J81" s="45" t="n"/>
      <c r="K81" s="40">
        <f>IF(OR($A81="",$D81="",$F81="",$G81="",$I81="",$J81=""),"",IFERROR($H81*$I81+$D81*$F81*$J81,""))</f>
        <v/>
      </c>
      <c r="L81" s="46">
        <f>IF($A81="","",Assumptions!$B$10)</f>
        <v/>
      </c>
      <c r="M81" s="40">
        <f>IF(OR($A81="",$K81="",$L81=""),"",IFERROR($K81*(1+$L81),""))</f>
        <v/>
      </c>
      <c r="N81" s="18" t="n"/>
      <c r="O81" s="18" t="n"/>
      <c r="P81" s="19" t="n"/>
    </row>
    <row r="82" ht="30" customHeight="1">
      <c r="A82" s="18" t="n"/>
      <c r="B82" s="18" t="n"/>
      <c r="C82" s="19" t="n"/>
      <c r="D82" s="27" t="n"/>
      <c r="E82" s="18" t="n"/>
      <c r="F82" s="22">
        <f>IF(OR($A82="",$B82=""),"",IFERROR(VLOOKUP($B82,Equipment!$A$6:$J$105,10,FALSE),""))</f>
        <v/>
      </c>
      <c r="G82" s="27" t="n"/>
      <c r="H82" s="28">
        <f>IF(OR($A82="",$D82="",$F82="",$G82=""),"",IFERROR($D82*$F82*$G82,""))</f>
        <v/>
      </c>
      <c r="I82" s="39">
        <f>IF($A82="","",IFERROR(Assumptions!$B$9,""))</f>
        <v/>
      </c>
      <c r="J82" s="45" t="n"/>
      <c r="K82" s="39">
        <f>IF(OR($A82="",$D82="",$F82="",$G82="",$I82="",$J82=""),"",IFERROR($H82*$I82+$D82*$F82*$J82,""))</f>
        <v/>
      </c>
      <c r="L82" s="46">
        <f>IF($A82="","",Assumptions!$B$10)</f>
        <v/>
      </c>
      <c r="M82" s="39">
        <f>IF(OR($A82="",$K82="",$L82=""),"",IFERROR($K82*(1+$L82),""))</f>
        <v/>
      </c>
      <c r="N82" s="18" t="n"/>
      <c r="O82" s="18" t="n"/>
      <c r="P82" s="19" t="n"/>
    </row>
    <row r="83" ht="30" customHeight="1">
      <c r="A83" s="18" t="n"/>
      <c r="B83" s="18" t="n"/>
      <c r="C83" s="19" t="n"/>
      <c r="D83" s="27" t="n"/>
      <c r="E83" s="18" t="n"/>
      <c r="F83" s="23">
        <f>IF(OR($A83="",$B83=""),"",IFERROR(VLOOKUP($B83,Equipment!$A$6:$J$105,10,FALSE),""))</f>
        <v/>
      </c>
      <c r="G83" s="27" t="n"/>
      <c r="H83" s="31">
        <f>IF(OR($A83="",$D83="",$F83="",$G83=""),"",IFERROR($D83*$F83*$G83,""))</f>
        <v/>
      </c>
      <c r="I83" s="40">
        <f>IF($A83="","",IFERROR(Assumptions!$B$9,""))</f>
        <v/>
      </c>
      <c r="J83" s="45" t="n"/>
      <c r="K83" s="40">
        <f>IF(OR($A83="",$D83="",$F83="",$G83="",$I83="",$J83=""),"",IFERROR($H83*$I83+$D83*$F83*$J83,""))</f>
        <v/>
      </c>
      <c r="L83" s="46">
        <f>IF($A83="","",Assumptions!$B$10)</f>
        <v/>
      </c>
      <c r="M83" s="40">
        <f>IF(OR($A83="",$K83="",$L83=""),"",IFERROR($K83*(1+$L83),""))</f>
        <v/>
      </c>
      <c r="N83" s="18" t="n"/>
      <c r="O83" s="18" t="n"/>
      <c r="P83" s="19" t="n"/>
    </row>
    <row r="84" ht="30" customHeight="1">
      <c r="A84" s="18" t="n"/>
      <c r="B84" s="18" t="n"/>
      <c r="C84" s="19" t="n"/>
      <c r="D84" s="27" t="n"/>
      <c r="E84" s="18" t="n"/>
      <c r="F84" s="22">
        <f>IF(OR($A84="",$B84=""),"",IFERROR(VLOOKUP($B84,Equipment!$A$6:$J$105,10,FALSE),""))</f>
        <v/>
      </c>
      <c r="G84" s="27" t="n"/>
      <c r="H84" s="28">
        <f>IF(OR($A84="",$D84="",$F84="",$G84=""),"",IFERROR($D84*$F84*$G84,""))</f>
        <v/>
      </c>
      <c r="I84" s="39">
        <f>IF($A84="","",IFERROR(Assumptions!$B$9,""))</f>
        <v/>
      </c>
      <c r="J84" s="45" t="n"/>
      <c r="K84" s="39">
        <f>IF(OR($A84="",$D84="",$F84="",$G84="",$I84="",$J84=""),"",IFERROR($H84*$I84+$D84*$F84*$J84,""))</f>
        <v/>
      </c>
      <c r="L84" s="46">
        <f>IF($A84="","",Assumptions!$B$10)</f>
        <v/>
      </c>
      <c r="M84" s="39">
        <f>IF(OR($A84="",$K84="",$L84=""),"",IFERROR($K84*(1+$L84),""))</f>
        <v/>
      </c>
      <c r="N84" s="18" t="n"/>
      <c r="O84" s="18" t="n"/>
      <c r="P84" s="19" t="n"/>
    </row>
    <row r="85" ht="30" customHeight="1">
      <c r="A85" s="18" t="n"/>
      <c r="B85" s="18" t="n"/>
      <c r="C85" s="19" t="n"/>
      <c r="D85" s="27" t="n"/>
      <c r="E85" s="18" t="n"/>
      <c r="F85" s="23">
        <f>IF(OR($A85="",$B85=""),"",IFERROR(VLOOKUP($B85,Equipment!$A$6:$J$105,10,FALSE),""))</f>
        <v/>
      </c>
      <c r="G85" s="27" t="n"/>
      <c r="H85" s="31">
        <f>IF(OR($A85="",$D85="",$F85="",$G85=""),"",IFERROR($D85*$F85*$G85,""))</f>
        <v/>
      </c>
      <c r="I85" s="40">
        <f>IF($A85="","",IFERROR(Assumptions!$B$9,""))</f>
        <v/>
      </c>
      <c r="J85" s="45" t="n"/>
      <c r="K85" s="40">
        <f>IF(OR($A85="",$D85="",$F85="",$G85="",$I85="",$J85=""),"",IFERROR($H85*$I85+$D85*$F85*$J85,""))</f>
        <v/>
      </c>
      <c r="L85" s="46">
        <f>IF($A85="","",Assumptions!$B$10)</f>
        <v/>
      </c>
      <c r="M85" s="40">
        <f>IF(OR($A85="",$K85="",$L85=""),"",IFERROR($K85*(1+$L85),""))</f>
        <v/>
      </c>
      <c r="N85" s="18" t="n"/>
      <c r="O85" s="18" t="n"/>
      <c r="P85" s="19" t="n"/>
    </row>
    <row r="86" ht="30" customHeight="1">
      <c r="A86" s="18" t="n"/>
      <c r="B86" s="18" t="n"/>
      <c r="C86" s="19" t="n"/>
      <c r="D86" s="27" t="n"/>
      <c r="E86" s="18" t="n"/>
      <c r="F86" s="22">
        <f>IF(OR($A86="",$B86=""),"",IFERROR(VLOOKUP($B86,Equipment!$A$6:$J$105,10,FALSE),""))</f>
        <v/>
      </c>
      <c r="G86" s="27" t="n"/>
      <c r="H86" s="28">
        <f>IF(OR($A86="",$D86="",$F86="",$G86=""),"",IFERROR($D86*$F86*$G86,""))</f>
        <v/>
      </c>
      <c r="I86" s="39">
        <f>IF($A86="","",IFERROR(Assumptions!$B$9,""))</f>
        <v/>
      </c>
      <c r="J86" s="45" t="n"/>
      <c r="K86" s="39">
        <f>IF(OR($A86="",$D86="",$F86="",$G86="",$I86="",$J86=""),"",IFERROR($H86*$I86+$D86*$F86*$J86,""))</f>
        <v/>
      </c>
      <c r="L86" s="46">
        <f>IF($A86="","",Assumptions!$B$10)</f>
        <v/>
      </c>
      <c r="M86" s="39">
        <f>IF(OR($A86="",$K86="",$L86=""),"",IFERROR($K86*(1+$L86),""))</f>
        <v/>
      </c>
      <c r="N86" s="18" t="n"/>
      <c r="O86" s="18" t="n"/>
      <c r="P86" s="19" t="n"/>
    </row>
    <row r="87" ht="30" customHeight="1">
      <c r="A87" s="18" t="n"/>
      <c r="B87" s="18" t="n"/>
      <c r="C87" s="19" t="n"/>
      <c r="D87" s="27" t="n"/>
      <c r="E87" s="18" t="n"/>
      <c r="F87" s="23">
        <f>IF(OR($A87="",$B87=""),"",IFERROR(VLOOKUP($B87,Equipment!$A$6:$J$105,10,FALSE),""))</f>
        <v/>
      </c>
      <c r="G87" s="27" t="n"/>
      <c r="H87" s="31">
        <f>IF(OR($A87="",$D87="",$F87="",$G87=""),"",IFERROR($D87*$F87*$G87,""))</f>
        <v/>
      </c>
      <c r="I87" s="40">
        <f>IF($A87="","",IFERROR(Assumptions!$B$9,""))</f>
        <v/>
      </c>
      <c r="J87" s="45" t="n"/>
      <c r="K87" s="40">
        <f>IF(OR($A87="",$D87="",$F87="",$G87="",$I87="",$J87=""),"",IFERROR($H87*$I87+$D87*$F87*$J87,""))</f>
        <v/>
      </c>
      <c r="L87" s="46">
        <f>IF($A87="","",Assumptions!$B$10)</f>
        <v/>
      </c>
      <c r="M87" s="40">
        <f>IF(OR($A87="",$K87="",$L87=""),"",IFERROR($K87*(1+$L87),""))</f>
        <v/>
      </c>
      <c r="N87" s="18" t="n"/>
      <c r="O87" s="18" t="n"/>
      <c r="P87" s="19" t="n"/>
    </row>
    <row r="88" ht="30" customHeight="1">
      <c r="A88" s="18" t="n"/>
      <c r="B88" s="18" t="n"/>
      <c r="C88" s="19" t="n"/>
      <c r="D88" s="27" t="n"/>
      <c r="E88" s="18" t="n"/>
      <c r="F88" s="22">
        <f>IF(OR($A88="",$B88=""),"",IFERROR(VLOOKUP($B88,Equipment!$A$6:$J$105,10,FALSE),""))</f>
        <v/>
      </c>
      <c r="G88" s="27" t="n"/>
      <c r="H88" s="28">
        <f>IF(OR($A88="",$D88="",$F88="",$G88=""),"",IFERROR($D88*$F88*$G88,""))</f>
        <v/>
      </c>
      <c r="I88" s="39">
        <f>IF($A88="","",IFERROR(Assumptions!$B$9,""))</f>
        <v/>
      </c>
      <c r="J88" s="45" t="n"/>
      <c r="K88" s="39">
        <f>IF(OR($A88="",$D88="",$F88="",$G88="",$I88="",$J88=""),"",IFERROR($H88*$I88+$D88*$F88*$J88,""))</f>
        <v/>
      </c>
      <c r="L88" s="46">
        <f>IF($A88="","",Assumptions!$B$10)</f>
        <v/>
      </c>
      <c r="M88" s="39">
        <f>IF(OR($A88="",$K88="",$L88=""),"",IFERROR($K88*(1+$L88),""))</f>
        <v/>
      </c>
      <c r="N88" s="18" t="n"/>
      <c r="O88" s="18" t="n"/>
      <c r="P88" s="19" t="n"/>
    </row>
    <row r="89" ht="30" customHeight="1">
      <c r="A89" s="18" t="n"/>
      <c r="B89" s="18" t="n"/>
      <c r="C89" s="19" t="n"/>
      <c r="D89" s="27" t="n"/>
      <c r="E89" s="18" t="n"/>
      <c r="F89" s="23">
        <f>IF(OR($A89="",$B89=""),"",IFERROR(VLOOKUP($B89,Equipment!$A$6:$J$105,10,FALSE),""))</f>
        <v/>
      </c>
      <c r="G89" s="27" t="n"/>
      <c r="H89" s="31">
        <f>IF(OR($A89="",$D89="",$F89="",$G89=""),"",IFERROR($D89*$F89*$G89,""))</f>
        <v/>
      </c>
      <c r="I89" s="40">
        <f>IF($A89="","",IFERROR(Assumptions!$B$9,""))</f>
        <v/>
      </c>
      <c r="J89" s="45" t="n"/>
      <c r="K89" s="40">
        <f>IF(OR($A89="",$D89="",$F89="",$G89="",$I89="",$J89=""),"",IFERROR($H89*$I89+$D89*$F89*$J89,""))</f>
        <v/>
      </c>
      <c r="L89" s="46">
        <f>IF($A89="","",Assumptions!$B$10)</f>
        <v/>
      </c>
      <c r="M89" s="40">
        <f>IF(OR($A89="",$K89="",$L89=""),"",IFERROR($K89*(1+$L89),""))</f>
        <v/>
      </c>
      <c r="N89" s="18" t="n"/>
      <c r="O89" s="18" t="n"/>
      <c r="P89" s="19" t="n"/>
    </row>
    <row r="90" ht="30" customHeight="1">
      <c r="A90" s="18" t="n"/>
      <c r="B90" s="18" t="n"/>
      <c r="C90" s="19" t="n"/>
      <c r="D90" s="27" t="n"/>
      <c r="E90" s="18" t="n"/>
      <c r="F90" s="22">
        <f>IF(OR($A90="",$B90=""),"",IFERROR(VLOOKUP($B90,Equipment!$A$6:$J$105,10,FALSE),""))</f>
        <v/>
      </c>
      <c r="G90" s="27" t="n"/>
      <c r="H90" s="28">
        <f>IF(OR($A90="",$D90="",$F90="",$G90=""),"",IFERROR($D90*$F90*$G90,""))</f>
        <v/>
      </c>
      <c r="I90" s="39">
        <f>IF($A90="","",IFERROR(Assumptions!$B$9,""))</f>
        <v/>
      </c>
      <c r="J90" s="45" t="n"/>
      <c r="K90" s="39">
        <f>IF(OR($A90="",$D90="",$F90="",$G90="",$I90="",$J90=""),"",IFERROR($H90*$I90+$D90*$F90*$J90,""))</f>
        <v/>
      </c>
      <c r="L90" s="46">
        <f>IF($A90="","",Assumptions!$B$10)</f>
        <v/>
      </c>
      <c r="M90" s="39">
        <f>IF(OR($A90="",$K90="",$L90=""),"",IFERROR($K90*(1+$L90),""))</f>
        <v/>
      </c>
      <c r="N90" s="18" t="n"/>
      <c r="O90" s="18" t="n"/>
      <c r="P90" s="19" t="n"/>
    </row>
    <row r="91" ht="30" customHeight="1">
      <c r="A91" s="18" t="n"/>
      <c r="B91" s="18" t="n"/>
      <c r="C91" s="19" t="n"/>
      <c r="D91" s="27" t="n"/>
      <c r="E91" s="18" t="n"/>
      <c r="F91" s="23">
        <f>IF(OR($A91="",$B91=""),"",IFERROR(VLOOKUP($B91,Equipment!$A$6:$J$105,10,FALSE),""))</f>
        <v/>
      </c>
      <c r="G91" s="27" t="n"/>
      <c r="H91" s="31">
        <f>IF(OR($A91="",$D91="",$F91="",$G91=""),"",IFERROR($D91*$F91*$G91,""))</f>
        <v/>
      </c>
      <c r="I91" s="40">
        <f>IF($A91="","",IFERROR(Assumptions!$B$9,""))</f>
        <v/>
      </c>
      <c r="J91" s="45" t="n"/>
      <c r="K91" s="40">
        <f>IF(OR($A91="",$D91="",$F91="",$G91="",$I91="",$J91=""),"",IFERROR($H91*$I91+$D91*$F91*$J91,""))</f>
        <v/>
      </c>
      <c r="L91" s="46">
        <f>IF($A91="","",Assumptions!$B$10)</f>
        <v/>
      </c>
      <c r="M91" s="40">
        <f>IF(OR($A91="",$K91="",$L91=""),"",IFERROR($K91*(1+$L91),""))</f>
        <v/>
      </c>
      <c r="N91" s="18" t="n"/>
      <c r="O91" s="18" t="n"/>
      <c r="P91" s="19" t="n"/>
    </row>
    <row r="92" ht="30" customHeight="1">
      <c r="A92" s="18" t="n"/>
      <c r="B92" s="18" t="n"/>
      <c r="C92" s="19" t="n"/>
      <c r="D92" s="27" t="n"/>
      <c r="E92" s="18" t="n"/>
      <c r="F92" s="22">
        <f>IF(OR($A92="",$B92=""),"",IFERROR(VLOOKUP($B92,Equipment!$A$6:$J$105,10,FALSE),""))</f>
        <v/>
      </c>
      <c r="G92" s="27" t="n"/>
      <c r="H92" s="28">
        <f>IF(OR($A92="",$D92="",$F92="",$G92=""),"",IFERROR($D92*$F92*$G92,""))</f>
        <v/>
      </c>
      <c r="I92" s="39">
        <f>IF($A92="","",IFERROR(Assumptions!$B$9,""))</f>
        <v/>
      </c>
      <c r="J92" s="45" t="n"/>
      <c r="K92" s="39">
        <f>IF(OR($A92="",$D92="",$F92="",$G92="",$I92="",$J92=""),"",IFERROR($H92*$I92+$D92*$F92*$J92,""))</f>
        <v/>
      </c>
      <c r="L92" s="46">
        <f>IF($A92="","",Assumptions!$B$10)</f>
        <v/>
      </c>
      <c r="M92" s="39">
        <f>IF(OR($A92="",$K92="",$L92=""),"",IFERROR($K92*(1+$L92),""))</f>
        <v/>
      </c>
      <c r="N92" s="18" t="n"/>
      <c r="O92" s="18" t="n"/>
      <c r="P92" s="19" t="n"/>
    </row>
    <row r="93" ht="30" customHeight="1">
      <c r="A93" s="18" t="n"/>
      <c r="B93" s="18" t="n"/>
      <c r="C93" s="19" t="n"/>
      <c r="D93" s="27" t="n"/>
      <c r="E93" s="18" t="n"/>
      <c r="F93" s="23">
        <f>IF(OR($A93="",$B93=""),"",IFERROR(VLOOKUP($B93,Equipment!$A$6:$J$105,10,FALSE),""))</f>
        <v/>
      </c>
      <c r="G93" s="27" t="n"/>
      <c r="H93" s="31">
        <f>IF(OR($A93="",$D93="",$F93="",$G93=""),"",IFERROR($D93*$F93*$G93,""))</f>
        <v/>
      </c>
      <c r="I93" s="40">
        <f>IF($A93="","",IFERROR(Assumptions!$B$9,""))</f>
        <v/>
      </c>
      <c r="J93" s="45" t="n"/>
      <c r="K93" s="40">
        <f>IF(OR($A93="",$D93="",$F93="",$G93="",$I93="",$J93=""),"",IFERROR($H93*$I93+$D93*$F93*$J93,""))</f>
        <v/>
      </c>
      <c r="L93" s="46">
        <f>IF($A93="","",Assumptions!$B$10)</f>
        <v/>
      </c>
      <c r="M93" s="40">
        <f>IF(OR($A93="",$K93="",$L93=""),"",IFERROR($K93*(1+$L93),""))</f>
        <v/>
      </c>
      <c r="N93" s="18" t="n"/>
      <c r="O93" s="18" t="n"/>
      <c r="P93" s="19" t="n"/>
    </row>
    <row r="94" ht="30" customHeight="1">
      <c r="A94" s="18" t="n"/>
      <c r="B94" s="18" t="n"/>
      <c r="C94" s="19" t="n"/>
      <c r="D94" s="27" t="n"/>
      <c r="E94" s="18" t="n"/>
      <c r="F94" s="22">
        <f>IF(OR($A94="",$B94=""),"",IFERROR(VLOOKUP($B94,Equipment!$A$6:$J$105,10,FALSE),""))</f>
        <v/>
      </c>
      <c r="G94" s="27" t="n"/>
      <c r="H94" s="28">
        <f>IF(OR($A94="",$D94="",$F94="",$G94=""),"",IFERROR($D94*$F94*$G94,""))</f>
        <v/>
      </c>
      <c r="I94" s="39">
        <f>IF($A94="","",IFERROR(Assumptions!$B$9,""))</f>
        <v/>
      </c>
      <c r="J94" s="45" t="n"/>
      <c r="K94" s="39">
        <f>IF(OR($A94="",$D94="",$F94="",$G94="",$I94="",$J94=""),"",IFERROR($H94*$I94+$D94*$F94*$J94,""))</f>
        <v/>
      </c>
      <c r="L94" s="46">
        <f>IF($A94="","",Assumptions!$B$10)</f>
        <v/>
      </c>
      <c r="M94" s="39">
        <f>IF(OR($A94="",$K94="",$L94=""),"",IFERROR($K94*(1+$L94),""))</f>
        <v/>
      </c>
      <c r="N94" s="18" t="n"/>
      <c r="O94" s="18" t="n"/>
      <c r="P94" s="19" t="n"/>
    </row>
    <row r="95" ht="30" customHeight="1">
      <c r="A95" s="18" t="n"/>
      <c r="B95" s="18" t="n"/>
      <c r="C95" s="19" t="n"/>
      <c r="D95" s="27" t="n"/>
      <c r="E95" s="18" t="n"/>
      <c r="F95" s="23">
        <f>IF(OR($A95="",$B95=""),"",IFERROR(VLOOKUP($B95,Equipment!$A$6:$J$105,10,FALSE),""))</f>
        <v/>
      </c>
      <c r="G95" s="27" t="n"/>
      <c r="H95" s="31">
        <f>IF(OR($A95="",$D95="",$F95="",$G95=""),"",IFERROR($D95*$F95*$G95,""))</f>
        <v/>
      </c>
      <c r="I95" s="40">
        <f>IF($A95="","",IFERROR(Assumptions!$B$9,""))</f>
        <v/>
      </c>
      <c r="J95" s="45" t="n"/>
      <c r="K95" s="40">
        <f>IF(OR($A95="",$D95="",$F95="",$G95="",$I95="",$J95=""),"",IFERROR($H95*$I95+$D95*$F95*$J95,""))</f>
        <v/>
      </c>
      <c r="L95" s="46">
        <f>IF($A95="","",Assumptions!$B$10)</f>
        <v/>
      </c>
      <c r="M95" s="40">
        <f>IF(OR($A95="",$K95="",$L95=""),"",IFERROR($K95*(1+$L95),""))</f>
        <v/>
      </c>
      <c r="N95" s="18" t="n"/>
      <c r="O95" s="18" t="n"/>
      <c r="P95" s="19" t="n"/>
    </row>
    <row r="96" ht="30" customHeight="1">
      <c r="A96" s="18" t="n"/>
      <c r="B96" s="18" t="n"/>
      <c r="C96" s="19" t="n"/>
      <c r="D96" s="27" t="n"/>
      <c r="E96" s="18" t="n"/>
      <c r="F96" s="22">
        <f>IF(OR($A96="",$B96=""),"",IFERROR(VLOOKUP($B96,Equipment!$A$6:$J$105,10,FALSE),""))</f>
        <v/>
      </c>
      <c r="G96" s="27" t="n"/>
      <c r="H96" s="28">
        <f>IF(OR($A96="",$D96="",$F96="",$G96=""),"",IFERROR($D96*$F96*$G96,""))</f>
        <v/>
      </c>
      <c r="I96" s="39">
        <f>IF($A96="","",IFERROR(Assumptions!$B$9,""))</f>
        <v/>
      </c>
      <c r="J96" s="45" t="n"/>
      <c r="K96" s="39">
        <f>IF(OR($A96="",$D96="",$F96="",$G96="",$I96="",$J96=""),"",IFERROR($H96*$I96+$D96*$F96*$J96,""))</f>
        <v/>
      </c>
      <c r="L96" s="46">
        <f>IF($A96="","",Assumptions!$B$10)</f>
        <v/>
      </c>
      <c r="M96" s="39">
        <f>IF(OR($A96="",$K96="",$L96=""),"",IFERROR($K96*(1+$L96),""))</f>
        <v/>
      </c>
      <c r="N96" s="18" t="n"/>
      <c r="O96" s="18" t="n"/>
      <c r="P96" s="19" t="n"/>
    </row>
    <row r="97" ht="30" customHeight="1">
      <c r="A97" s="18" t="n"/>
      <c r="B97" s="18" t="n"/>
      <c r="C97" s="19" t="n"/>
      <c r="D97" s="27" t="n"/>
      <c r="E97" s="18" t="n"/>
      <c r="F97" s="23">
        <f>IF(OR($A97="",$B97=""),"",IFERROR(VLOOKUP($B97,Equipment!$A$6:$J$105,10,FALSE),""))</f>
        <v/>
      </c>
      <c r="G97" s="27" t="n"/>
      <c r="H97" s="31">
        <f>IF(OR($A97="",$D97="",$F97="",$G97=""),"",IFERROR($D97*$F97*$G97,""))</f>
        <v/>
      </c>
      <c r="I97" s="40">
        <f>IF($A97="","",IFERROR(Assumptions!$B$9,""))</f>
        <v/>
      </c>
      <c r="J97" s="45" t="n"/>
      <c r="K97" s="40">
        <f>IF(OR($A97="",$D97="",$F97="",$G97="",$I97="",$J97=""),"",IFERROR($H97*$I97+$D97*$F97*$J97,""))</f>
        <v/>
      </c>
      <c r="L97" s="46">
        <f>IF($A97="","",Assumptions!$B$10)</f>
        <v/>
      </c>
      <c r="M97" s="40">
        <f>IF(OR($A97="",$K97="",$L97=""),"",IFERROR($K97*(1+$L97),""))</f>
        <v/>
      </c>
      <c r="N97" s="18" t="n"/>
      <c r="O97" s="18" t="n"/>
      <c r="P97" s="19" t="n"/>
    </row>
    <row r="98" ht="30" customHeight="1">
      <c r="A98" s="18" t="n"/>
      <c r="B98" s="18" t="n"/>
      <c r="C98" s="19" t="n"/>
      <c r="D98" s="27" t="n"/>
      <c r="E98" s="18" t="n"/>
      <c r="F98" s="22">
        <f>IF(OR($A98="",$B98=""),"",IFERROR(VLOOKUP($B98,Equipment!$A$6:$J$105,10,FALSE),""))</f>
        <v/>
      </c>
      <c r="G98" s="27" t="n"/>
      <c r="H98" s="28">
        <f>IF(OR($A98="",$D98="",$F98="",$G98=""),"",IFERROR($D98*$F98*$G98,""))</f>
        <v/>
      </c>
      <c r="I98" s="39">
        <f>IF($A98="","",IFERROR(Assumptions!$B$9,""))</f>
        <v/>
      </c>
      <c r="J98" s="45" t="n"/>
      <c r="K98" s="39">
        <f>IF(OR($A98="",$D98="",$F98="",$G98="",$I98="",$J98=""),"",IFERROR($H98*$I98+$D98*$F98*$J98,""))</f>
        <v/>
      </c>
      <c r="L98" s="46">
        <f>IF($A98="","",Assumptions!$B$10)</f>
        <v/>
      </c>
      <c r="M98" s="39">
        <f>IF(OR($A98="",$K98="",$L98=""),"",IFERROR($K98*(1+$L98),""))</f>
        <v/>
      </c>
      <c r="N98" s="18" t="n"/>
      <c r="O98" s="18" t="n"/>
      <c r="P98" s="19" t="n"/>
    </row>
    <row r="99" ht="30" customHeight="1">
      <c r="A99" s="18" t="n"/>
      <c r="B99" s="18" t="n"/>
      <c r="C99" s="19" t="n"/>
      <c r="D99" s="27" t="n"/>
      <c r="E99" s="18" t="n"/>
      <c r="F99" s="23">
        <f>IF(OR($A99="",$B99=""),"",IFERROR(VLOOKUP($B99,Equipment!$A$6:$J$105,10,FALSE),""))</f>
        <v/>
      </c>
      <c r="G99" s="27" t="n"/>
      <c r="H99" s="31">
        <f>IF(OR($A99="",$D99="",$F99="",$G99=""),"",IFERROR($D99*$F99*$G99,""))</f>
        <v/>
      </c>
      <c r="I99" s="40">
        <f>IF($A99="","",IFERROR(Assumptions!$B$9,""))</f>
        <v/>
      </c>
      <c r="J99" s="45" t="n"/>
      <c r="K99" s="40">
        <f>IF(OR($A99="",$D99="",$F99="",$G99="",$I99="",$J99=""),"",IFERROR($H99*$I99+$D99*$F99*$J99,""))</f>
        <v/>
      </c>
      <c r="L99" s="46">
        <f>IF($A99="","",Assumptions!$B$10)</f>
        <v/>
      </c>
      <c r="M99" s="40">
        <f>IF(OR($A99="",$K99="",$L99=""),"",IFERROR($K99*(1+$L99),""))</f>
        <v/>
      </c>
      <c r="N99" s="18" t="n"/>
      <c r="O99" s="18" t="n"/>
      <c r="P99" s="19" t="n"/>
    </row>
    <row r="100" ht="30" customHeight="1">
      <c r="A100" s="18" t="n"/>
      <c r="B100" s="18" t="n"/>
      <c r="C100" s="19" t="n"/>
      <c r="D100" s="27" t="n"/>
      <c r="E100" s="18" t="n"/>
      <c r="F100" s="22">
        <f>IF(OR($A100="",$B100=""),"",IFERROR(VLOOKUP($B100,Equipment!$A$6:$J$105,10,FALSE),""))</f>
        <v/>
      </c>
      <c r="G100" s="27" t="n"/>
      <c r="H100" s="28">
        <f>IF(OR($A100="",$D100="",$F100="",$G100=""),"",IFERROR($D100*$F100*$G100,""))</f>
        <v/>
      </c>
      <c r="I100" s="39">
        <f>IF($A100="","",IFERROR(Assumptions!$B$9,""))</f>
        <v/>
      </c>
      <c r="J100" s="45" t="n"/>
      <c r="K100" s="39">
        <f>IF(OR($A100="",$D100="",$F100="",$G100="",$I100="",$J100=""),"",IFERROR($H100*$I100+$D100*$F100*$J100,""))</f>
        <v/>
      </c>
      <c r="L100" s="46">
        <f>IF($A100="","",Assumptions!$B$10)</f>
        <v/>
      </c>
      <c r="M100" s="39">
        <f>IF(OR($A100="",$K100="",$L100=""),"",IFERROR($K100*(1+$L100),""))</f>
        <v/>
      </c>
      <c r="N100" s="18" t="n"/>
      <c r="O100" s="18" t="n"/>
      <c r="P100" s="19" t="n"/>
    </row>
    <row r="101" ht="30" customHeight="1">
      <c r="A101" s="18" t="n"/>
      <c r="B101" s="18" t="n"/>
      <c r="C101" s="19" t="n"/>
      <c r="D101" s="27" t="n"/>
      <c r="E101" s="18" t="n"/>
      <c r="F101" s="23">
        <f>IF(OR($A101="",$B101=""),"",IFERROR(VLOOKUP($B101,Equipment!$A$6:$J$105,10,FALSE),""))</f>
        <v/>
      </c>
      <c r="G101" s="27" t="n"/>
      <c r="H101" s="31">
        <f>IF(OR($A101="",$D101="",$F101="",$G101=""),"",IFERROR($D101*$F101*$G101,""))</f>
        <v/>
      </c>
      <c r="I101" s="40">
        <f>IF($A101="","",IFERROR(Assumptions!$B$9,""))</f>
        <v/>
      </c>
      <c r="J101" s="45" t="n"/>
      <c r="K101" s="40">
        <f>IF(OR($A101="",$D101="",$F101="",$G101="",$I101="",$J101=""),"",IFERROR($H101*$I101+$D101*$F101*$J101,""))</f>
        <v/>
      </c>
      <c r="L101" s="46">
        <f>IF($A101="","",Assumptions!$B$10)</f>
        <v/>
      </c>
      <c r="M101" s="40">
        <f>IF(OR($A101="",$K101="",$L101=""),"",IFERROR($K101*(1+$L101),""))</f>
        <v/>
      </c>
      <c r="N101" s="18" t="n"/>
      <c r="O101" s="18" t="n"/>
      <c r="P101" s="19" t="n"/>
    </row>
    <row r="102" ht="30" customHeight="1">
      <c r="A102" s="18" t="n"/>
      <c r="B102" s="18" t="n"/>
      <c r="C102" s="19" t="n"/>
      <c r="D102" s="27" t="n"/>
      <c r="E102" s="18" t="n"/>
      <c r="F102" s="22">
        <f>IF(OR($A102="",$B102=""),"",IFERROR(VLOOKUP($B102,Equipment!$A$6:$J$105,10,FALSE),""))</f>
        <v/>
      </c>
      <c r="G102" s="27" t="n"/>
      <c r="H102" s="28">
        <f>IF(OR($A102="",$D102="",$F102="",$G102=""),"",IFERROR($D102*$F102*$G102,""))</f>
        <v/>
      </c>
      <c r="I102" s="39">
        <f>IF($A102="","",IFERROR(Assumptions!$B$9,""))</f>
        <v/>
      </c>
      <c r="J102" s="45" t="n"/>
      <c r="K102" s="39">
        <f>IF(OR($A102="",$D102="",$F102="",$G102="",$I102="",$J102=""),"",IFERROR($H102*$I102+$D102*$F102*$J102,""))</f>
        <v/>
      </c>
      <c r="L102" s="46">
        <f>IF($A102="","",Assumptions!$B$10)</f>
        <v/>
      </c>
      <c r="M102" s="39">
        <f>IF(OR($A102="",$K102="",$L102=""),"",IFERROR($K102*(1+$L102),""))</f>
        <v/>
      </c>
      <c r="N102" s="18" t="n"/>
      <c r="O102" s="18" t="n"/>
      <c r="P102" s="19" t="n"/>
    </row>
    <row r="103" ht="30" customHeight="1">
      <c r="A103" s="18" t="n"/>
      <c r="B103" s="18" t="n"/>
      <c r="C103" s="19" t="n"/>
      <c r="D103" s="27" t="n"/>
      <c r="E103" s="18" t="n"/>
      <c r="F103" s="23">
        <f>IF(OR($A103="",$B103=""),"",IFERROR(VLOOKUP($B103,Equipment!$A$6:$J$105,10,FALSE),""))</f>
        <v/>
      </c>
      <c r="G103" s="27" t="n"/>
      <c r="H103" s="31">
        <f>IF(OR($A103="",$D103="",$F103="",$G103=""),"",IFERROR($D103*$F103*$G103,""))</f>
        <v/>
      </c>
      <c r="I103" s="40">
        <f>IF($A103="","",IFERROR(Assumptions!$B$9,""))</f>
        <v/>
      </c>
      <c r="J103" s="45" t="n"/>
      <c r="K103" s="40">
        <f>IF(OR($A103="",$D103="",$F103="",$G103="",$I103="",$J103=""),"",IFERROR($H103*$I103+$D103*$F103*$J103,""))</f>
        <v/>
      </c>
      <c r="L103" s="46">
        <f>IF($A103="","",Assumptions!$B$10)</f>
        <v/>
      </c>
      <c r="M103" s="40">
        <f>IF(OR($A103="",$K103="",$L103=""),"",IFERROR($K103*(1+$L103),""))</f>
        <v/>
      </c>
      <c r="N103" s="18" t="n"/>
      <c r="O103" s="18" t="n"/>
      <c r="P103" s="19" t="n"/>
    </row>
    <row r="104" ht="30" customHeight="1">
      <c r="A104" s="18" t="n"/>
      <c r="B104" s="18" t="n"/>
      <c r="C104" s="19" t="n"/>
      <c r="D104" s="27" t="n"/>
      <c r="E104" s="18" t="n"/>
      <c r="F104" s="22">
        <f>IF(OR($A104="",$B104=""),"",IFERROR(VLOOKUP($B104,Equipment!$A$6:$J$105,10,FALSE),""))</f>
        <v/>
      </c>
      <c r="G104" s="27" t="n"/>
      <c r="H104" s="28">
        <f>IF(OR($A104="",$D104="",$F104="",$G104=""),"",IFERROR($D104*$F104*$G104,""))</f>
        <v/>
      </c>
      <c r="I104" s="39">
        <f>IF($A104="","",IFERROR(Assumptions!$B$9,""))</f>
        <v/>
      </c>
      <c r="J104" s="45" t="n"/>
      <c r="K104" s="39">
        <f>IF(OR($A104="",$D104="",$F104="",$G104="",$I104="",$J104=""),"",IFERROR($H104*$I104+$D104*$F104*$J104,""))</f>
        <v/>
      </c>
      <c r="L104" s="46">
        <f>IF($A104="","",Assumptions!$B$10)</f>
        <v/>
      </c>
      <c r="M104" s="39">
        <f>IF(OR($A104="",$K104="",$L104=""),"",IFERROR($K104*(1+$L104),""))</f>
        <v/>
      </c>
      <c r="N104" s="18" t="n"/>
      <c r="O104" s="18" t="n"/>
      <c r="P104" s="19" t="n"/>
    </row>
    <row r="105" ht="30" customHeight="1">
      <c r="A105" s="18" t="n"/>
      <c r="B105" s="18" t="n"/>
      <c r="C105" s="19" t="n"/>
      <c r="D105" s="27" t="n"/>
      <c r="E105" s="18" t="n"/>
      <c r="F105" s="23">
        <f>IF(OR($A105="",$B105=""),"",IFERROR(VLOOKUP($B105,Equipment!$A$6:$J$105,10,FALSE),""))</f>
        <v/>
      </c>
      <c r="G105" s="27" t="n"/>
      <c r="H105" s="31">
        <f>IF(OR($A105="",$D105="",$F105="",$G105=""),"",IFERROR($D105*$F105*$G105,""))</f>
        <v/>
      </c>
      <c r="I105" s="40">
        <f>IF($A105="","",IFERROR(Assumptions!$B$9,""))</f>
        <v/>
      </c>
      <c r="J105" s="45" t="n"/>
      <c r="K105" s="40">
        <f>IF(OR($A105="",$D105="",$F105="",$G105="",$I105="",$J105=""),"",IFERROR($H105*$I105+$D105*$F105*$J105,""))</f>
        <v/>
      </c>
      <c r="L105" s="46">
        <f>IF($A105="","",Assumptions!$B$10)</f>
        <v/>
      </c>
      <c r="M105" s="40">
        <f>IF(OR($A105="",$K105="",$L105=""),"",IFERROR($K105*(1+$L105),""))</f>
        <v/>
      </c>
      <c r="N105" s="18" t="n"/>
      <c r="O105" s="18" t="n"/>
      <c r="P105" s="19" t="n"/>
    </row>
  </sheetData>
  <autoFilter ref="A5:P105"/>
  <mergeCells count="1">
    <mergeCell ref="A1:P1"/>
  </mergeCells>
  <conditionalFormatting sqref="A6:P105">
    <cfRule type="expression" priority="1" dxfId="1">
      <formula>AND($A6&lt;&gt;"",$O6="Included",$M6="")</formula>
    </cfRule>
  </conditionalFormatting>
  <conditionalFormatting sqref="D6:D105">
    <cfRule type="expression" priority="2" dxfId="1">
      <formula>AND($A6&lt;&gt;"",$D6&gt;$E$3)</formula>
    </cfRule>
  </conditionalFormatting>
  <conditionalFormatting sqref="H6:H105">
    <cfRule type="expression" priority="3" dxfId="1">
      <formula>AND($A6&lt;&gt;"",$H6&gt;$H$3)</formula>
    </cfRule>
  </conditionalFormatting>
  <conditionalFormatting sqref="J6:J105">
    <cfRule type="expression" priority="4" dxfId="1">
      <formula>AND($A6&lt;&gt;"",$J6&gt;$K$3)</formula>
    </cfRule>
  </conditionalFormatting>
  <conditionalFormatting sqref="L6:L105">
    <cfRule type="expression" priority="5" dxfId="1">
      <formula>AND($A6&lt;&gt;"",$L6&gt;$B$3)</formula>
    </cfRule>
  </conditionalFormatting>
  <conditionalFormatting sqref="M6:M105">
    <cfRule type="expression" priority="6" dxfId="0">
      <formula>AND($O6="Included",$M6&lt;&gt;"")</formula>
    </cfRule>
  </conditionalFormatting>
  <conditionalFormatting sqref="O6:O105">
    <cfRule type="expression" priority="7" dxfId="2">
      <formula>$O6="Optional"</formula>
    </cfRule>
    <cfRule type="expression" priority="8" dxfId="1">
      <formula>$O6="Excluded"</formula>
    </cfRule>
  </conditionalFormatting>
  <dataValidations count="7">
    <dataValidation sqref="D6:D105" showDropDown="0" showInputMessage="1" showErrorMessage="1" allowBlank="0" errorTitle="Check number" error="Enter a number from 0.01 through 100000." promptTitle="Quantity per visit" prompt="Enter the quantity performed during each planned visit." type="decimal" errorStyle="stop" operator="between">
      <formula1>0.01</formula1>
      <formula2>100000</formula2>
    </dataValidation>
    <dataValidation sqref="E6:E105" showDropDown="0" showInputMessage="1" showErrorMessage="1" allowBlank="0" errorTitle="Check entry" error="Choose a value from the available list." promptTitle="Proposal unit" prompt="Choose the unit used for this service line." type="list" errorStyle="stop">
      <formula1>$R$6:$R$12</formula1>
    </dataValidation>
    <dataValidation sqref="G6:G105" showDropDown="0" showInputMessage="1" showErrorMessage="1" allowBlank="0" errorTitle="Check number" error="Enter a number from 0 through 1000." promptTitle="Labor hours" prompt="Enter planned labor hours for one unit." type="decimal" errorStyle="stop" operator="between">
      <formula1>0</formula1>
      <formula2>1000</formula2>
    </dataValidation>
    <dataValidation sqref="J6:J105" showDropDown="0" showInputMessage="1" showErrorMessage="1" allowBlank="0" errorTitle="Check number" error="Enter a number from 0 through 1000000." promptTitle="Material cost" prompt="Enter the estimated material cost for one unit." type="decimal" errorStyle="stop" operator="between">
      <formula1>0</formula1>
      <formula2>1000000</formula2>
    </dataValidation>
    <dataValidation sqref="L6:L105" showDropDown="0" showInputMessage="1" showErrorMessage="1" allowBlank="0" errorTitle="Check number" error="Enter a number from 0 through 2." promptTitle="Markup" prompt="Enter a decimal percentage, such as 0.28 for 28%." type="decimal" errorStyle="stop" operator="between">
      <formula1>0</formula1>
      <formula2>2</formula2>
    </dataValidation>
    <dataValidation sqref="N6:N105" showDropDown="0" showInputMessage="1" showErrorMessage="1" allowBlank="0" errorTitle="Check entry" error="Choose a value from the available list." promptTitle="Responsibility" prompt="Choose the planned responsibility." type="list" errorStyle="stop">
      <formula1>$S$6:$S$9</formula1>
    </dataValidation>
    <dataValidation sqref="O6:O105" showDropDown="0" showInputMessage="1" showErrorMessage="1" allowBlank="0" errorTitle="Check entry" error="Choose a value from the available list." promptTitle="Status" prompt="Choose the current proposal status." type="list" errorStyle="stop">
      <formula1>$T$6:$T$9</formula1>
    </dataValidation>
  </dataValidations>
  <pageMargins left="0.75" right="0.75" top="1" bottom="1" header="0.5" footer="0.5"/>
  <pageSetup orientation="landscape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Q14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5" customWidth="1" min="1" max="1"/>
    <col width="30" customWidth="1" min="2" max="2"/>
    <col width="3" customWidth="1" min="3" max="3"/>
    <col width="18" customWidth="1" min="4" max="4"/>
    <col width="13" customWidth="1" min="5" max="5"/>
    <col width="3" customWidth="1" min="6" max="6"/>
    <col width="21" customWidth="1" min="7" max="7"/>
    <col width="3" customWidth="1" min="8" max="8"/>
    <col width="16" customWidth="1" min="9" max="9"/>
    <col width="3" customWidth="1" min="10" max="10"/>
    <col width="15" customWidth="1" min="11" max="11"/>
    <col width="3" customWidth="1" min="12" max="12"/>
    <col width="16" customWidth="1" min="13" max="13"/>
    <col width="3" customWidth="1" min="14" max="14"/>
    <col width="14" customWidth="1" min="15" max="15"/>
    <col width="3" customWidth="1" min="16" max="16"/>
    <col width="24" customWidth="1" min="17" max="17"/>
  </cols>
  <sheetData>
    <row r="1" ht="28" customHeight="1">
      <c r="A1" s="1" t="inlineStr">
        <is>
          <t>HVAC Commercial Maintenance Proposal Assumptions</t>
        </is>
      </c>
      <c r="B1" s="35" t="n"/>
      <c r="C1" s="35" t="n"/>
      <c r="D1" s="35" t="n"/>
      <c r="E1" s="35" t="n"/>
      <c r="F1" s="35" t="n"/>
      <c r="G1" s="35" t="n"/>
      <c r="H1" s="35" t="n"/>
      <c r="I1" s="35" t="n"/>
      <c r="J1" s="35" t="n"/>
      <c r="K1" s="35" t="n"/>
      <c r="L1" s="35" t="n"/>
      <c r="M1" s="35" t="n"/>
      <c r="N1" s="35" t="n"/>
      <c r="O1" s="35" t="n"/>
      <c r="P1" s="35" t="n"/>
      <c r="Q1" s="36" t="n"/>
    </row>
    <row r="2" ht="30" customHeight="1">
      <c r="A2" s="2" t="inlineStr">
        <is>
          <t>Edit the fictional proposal setup, planning rates, review thresholds, and stable choice lists before review.</t>
        </is>
      </c>
    </row>
    <row r="3">
      <c r="A3" s="3" t="inlineStr">
        <is>
          <t>Proposal Setup</t>
        </is>
      </c>
      <c r="B3" s="3" t="n"/>
      <c r="D3" s="3" t="inlineStr">
        <is>
          <t>Service Frequency</t>
        </is>
      </c>
      <c r="E3" s="3" t="inlineStr">
        <is>
          <t>Visits / Year</t>
        </is>
      </c>
      <c r="G3" s="3" t="inlineStr">
        <is>
          <t>Equipment Type</t>
        </is>
      </c>
      <c r="I3" s="3" t="inlineStr">
        <is>
          <t>Capacity Unit</t>
        </is>
      </c>
      <c r="K3" s="3" t="inlineStr">
        <is>
          <t>Proposal Unit</t>
        </is>
      </c>
      <c r="M3" s="3" t="inlineStr">
        <is>
          <t>Responsibility</t>
        </is>
      </c>
      <c r="O3" s="3" t="inlineStr">
        <is>
          <t>Status</t>
        </is>
      </c>
      <c r="Q3" s="3" t="inlineStr">
        <is>
          <t>Technician</t>
        </is>
      </c>
    </row>
    <row r="4" ht="25" customHeight="1">
      <c r="A4" s="7" t="inlineStr">
        <is>
          <t>Customer</t>
        </is>
      </c>
      <c r="B4" s="19" t="inlineStr">
        <is>
          <t>Fictional Northstar Commerce LLC</t>
        </is>
      </c>
      <c r="D4" s="19" t="inlineStr">
        <is>
          <t>Monthly</t>
        </is>
      </c>
      <c r="E4" s="19" t="n">
        <v>12</v>
      </c>
      <c r="G4" s="19" t="inlineStr">
        <is>
          <t>Rooftop Unit</t>
        </is>
      </c>
      <c r="I4" s="19" t="inlineStr">
        <is>
          <t>tons</t>
        </is>
      </c>
      <c r="K4" s="19" t="inlineStr">
        <is>
          <t>each</t>
        </is>
      </c>
      <c r="M4" s="19" t="inlineStr">
        <is>
          <t>Contractor</t>
        </is>
      </c>
      <c r="O4" s="19" t="inlineStr">
        <is>
          <t>Draft</t>
        </is>
      </c>
      <c r="Q4" s="19" t="inlineStr">
        <is>
          <t>Fictional Casey Rowan</t>
        </is>
      </c>
    </row>
    <row r="5" ht="25" customHeight="1">
      <c r="A5" s="4" t="inlineStr">
        <is>
          <t>Job / Site</t>
        </is>
      </c>
      <c r="B5" s="19" t="inlineStr">
        <is>
          <t>Fictional Summit Plaza</t>
        </is>
      </c>
      <c r="D5" s="19" t="inlineStr">
        <is>
          <t>Quarterly</t>
        </is>
      </c>
      <c r="E5" s="19" t="n">
        <v>4</v>
      </c>
      <c r="G5" s="19" t="inlineStr">
        <is>
          <t>Split System</t>
        </is>
      </c>
      <c r="I5" s="19" t="inlineStr">
        <is>
          <t>Btu/h</t>
        </is>
      </c>
      <c r="K5" s="19" t="inlineStr">
        <is>
          <t>visit</t>
        </is>
      </c>
      <c r="M5" s="19" t="inlineStr">
        <is>
          <t>Customer</t>
        </is>
      </c>
      <c r="O5" s="19" t="inlineStr">
        <is>
          <t>Included</t>
        </is>
      </c>
      <c r="Q5" s="19" t="inlineStr">
        <is>
          <t>Fictional Morgan Vale</t>
        </is>
      </c>
    </row>
    <row r="6" ht="25" customHeight="1">
      <c r="A6" s="7" t="inlineStr">
        <is>
          <t>Proposal Date</t>
        </is>
      </c>
      <c r="B6" s="47" t="n">
        <v>46276</v>
      </c>
      <c r="D6" s="19" t="inlineStr">
        <is>
          <t>Semiannual</t>
        </is>
      </c>
      <c r="E6" s="19" t="n">
        <v>2</v>
      </c>
      <c r="G6" s="19" t="inlineStr">
        <is>
          <t>Heat Pump</t>
        </is>
      </c>
      <c r="I6" s="19" t="inlineStr">
        <is>
          <t>CFM</t>
        </is>
      </c>
      <c r="K6" s="19" t="inlineStr">
        <is>
          <t>filter</t>
        </is>
      </c>
      <c r="M6" s="19" t="inlineStr">
        <is>
          <t>Shared</t>
        </is>
      </c>
      <c r="O6" s="19" t="inlineStr">
        <is>
          <t>Optional</t>
        </is>
      </c>
      <c r="Q6" s="19" t="inlineStr">
        <is>
          <t>Fictional Jordan Pike</t>
        </is>
      </c>
    </row>
    <row r="7" ht="25" customHeight="1">
      <c r="A7" s="4" t="inlineStr">
        <is>
          <t>Proposed Start Date</t>
        </is>
      </c>
      <c r="B7" s="47" t="n">
        <v>46306</v>
      </c>
      <c r="D7" s="19" t="inlineStr">
        <is>
          <t>Annual</t>
        </is>
      </c>
      <c r="E7" s="19" t="n">
        <v>1</v>
      </c>
      <c r="G7" s="19" t="inlineStr">
        <is>
          <t>Air Handler</t>
        </is>
      </c>
      <c r="I7" s="19" t="inlineStr">
        <is>
          <t>gallons</t>
        </is>
      </c>
      <c r="K7" s="19" t="inlineStr">
        <is>
          <t>belt</t>
        </is>
      </c>
      <c r="M7" s="19" t="inlineStr">
        <is>
          <t>Excluded</t>
        </is>
      </c>
      <c r="O7" s="19" t="inlineStr">
        <is>
          <t>Excluded</t>
        </is>
      </c>
    </row>
    <row r="8" ht="25" customHeight="1">
      <c r="A8" s="7" t="inlineStr">
        <is>
          <t>Prepared By</t>
        </is>
      </c>
      <c r="B8" s="19" t="inlineStr">
        <is>
          <t>Fictional Casey Rowan</t>
        </is>
      </c>
      <c r="D8" s="19" t="inlineStr">
        <is>
          <t>One-Time</t>
        </is>
      </c>
      <c r="E8" s="19" t="n">
        <v>1</v>
      </c>
      <c r="G8" s="19" t="inlineStr">
        <is>
          <t>Boiler</t>
        </is>
      </c>
      <c r="I8" s="19" t="inlineStr">
        <is>
          <t>each</t>
        </is>
      </c>
      <c r="K8" s="19" t="inlineStr">
        <is>
          <t>hour</t>
        </is>
      </c>
    </row>
    <row r="9" ht="25" customHeight="1">
      <c r="A9" s="4" t="inlineStr">
        <is>
          <t>Default Labor Rate</t>
        </is>
      </c>
      <c r="B9" s="45" t="n">
        <v>112.5</v>
      </c>
      <c r="G9" s="19" t="inlineStr">
        <is>
          <t>Chiller</t>
        </is>
      </c>
      <c r="I9" s="19" t="inlineStr">
        <is>
          <t>horsepower</t>
        </is>
      </c>
      <c r="K9" s="19" t="inlineStr">
        <is>
          <t>pound</t>
        </is>
      </c>
    </row>
    <row r="10" ht="25" customHeight="1">
      <c r="A10" s="7" t="inlineStr">
        <is>
          <t>Default Markup</t>
        </is>
      </c>
      <c r="B10" s="46" t="n">
        <v>0.28</v>
      </c>
      <c r="G10" s="19" t="inlineStr">
        <is>
          <t>Exhaust Fan</t>
        </is>
      </c>
      <c r="K10" s="19" t="inlineStr">
        <is>
          <t>gallon</t>
        </is>
      </c>
    </row>
    <row r="11" ht="25" customHeight="1">
      <c r="A11" s="4" t="inlineStr">
        <is>
          <t>Markup Review Threshold</t>
        </is>
      </c>
      <c r="B11" s="46" t="n">
        <v>0.4</v>
      </c>
      <c r="G11" s="19" t="inlineStr">
        <is>
          <t>Make-Up Air Unit</t>
        </is>
      </c>
    </row>
    <row r="12" ht="25" customHeight="1">
      <c r="A12" s="7" t="inlineStr">
        <is>
          <t>Quantity Review Threshold</t>
        </is>
      </c>
      <c r="B12" s="33" t="n">
        <v>25</v>
      </c>
    </row>
    <row r="13" ht="25" customHeight="1">
      <c r="A13" s="4" t="inlineStr">
        <is>
          <t>Annual Labor Hours Review Threshold</t>
        </is>
      </c>
      <c r="B13" s="34" t="n">
        <v>80</v>
      </c>
    </row>
    <row r="14" ht="25" customHeight="1">
      <c r="A14" s="7" t="inlineStr">
        <is>
          <t>Material Cost / Unit Review Threshold</t>
        </is>
      </c>
      <c r="B14" s="45" t="n">
        <v>2500</v>
      </c>
    </row>
  </sheetData>
  <mergeCells count="1">
    <mergeCell ref="A1:Q1"/>
  </mergeCells>
  <conditionalFormatting sqref="B7">
    <cfRule type="expression" priority="1" dxfId="1">
      <formula>AND($B$6&lt;&gt;"",$B$7&lt;&gt;"",$B$7&lt;$B$6)</formula>
    </cfRule>
  </conditionalFormatting>
  <conditionalFormatting sqref="B10">
    <cfRule type="expression" priority="2" dxfId="1">
      <formula>AND($B$10&lt;&gt;"",$B$11&lt;&gt;"",$B$10&gt;$B$11)</formula>
    </cfRule>
  </conditionalFormatting>
  <dataValidations count="5">
    <dataValidation sqref="B6:B7" showDropDown="0" showInputMessage="1" showErrorMessage="1" allowBlank="0" errorTitle="Check date" error="Enter a date within the available planning period." promptTitle="Proposal date" prompt="Use MM/DD/YYYY." type="date" errorStyle="stop" operator="between">
      <formula1>DATE(2021,1,1)</formula1>
      <formula2>DATE(2036,12,31)</formula2>
    </dataValidation>
    <dataValidation sqref="B8" showDropDown="0" showInputMessage="1" showErrorMessage="1" allowBlank="0" errorTitle="Check entry" error="Choose a value from the available list." promptTitle="Prepared by" prompt="Choose a fictional technician from the list." type="list" errorStyle="stop">
      <formula1>$Q$4:$Q$6</formula1>
    </dataValidation>
    <dataValidation sqref="B9" showDropDown="0" showInputMessage="1" showErrorMessage="1" allowBlank="0" errorTitle="Check number" error="Enter a number from 0 through 1000." promptTitle="Labor rate" prompt="Enter an editable hourly planning rate." type="decimal" errorStyle="stop" operator="between">
      <formula1>0</formula1>
      <formula2>1000</formula2>
    </dataValidation>
    <dataValidation sqref="B10:B11" showDropDown="0" showInputMessage="1" showErrorMessage="1" allowBlank="0" errorTitle="Check number" error="Enter a number from 0 through 2." promptTitle="Percentage" prompt="Enter a decimal percentage, such as 0.28 for 28%." type="decimal" errorStyle="stop" operator="between">
      <formula1>0</formula1>
      <formula2>2</formula2>
    </dataValidation>
    <dataValidation sqref="B12:B14" showDropDown="0" showInputMessage="1" showErrorMessage="1" allowBlank="0" errorTitle="Check number" error="Enter a number from 0 through 1000000." promptTitle="Review threshold" prompt="Enter a nonnegative planning threshold." type="decimal" errorStyle="stop" operator="between">
      <formula1>0</formula1>
      <formula2>1000000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Fictional Blue Mesa HVAC Services</dc:creator>
  <dc:title xmlns:dc="http://purl.org/dc/elements/1.1/">HVAC Commercial Maintenance Proposal Worksheet</dc:title>
  <dc:subject xmlns:dc="http://purl.org/dc/elements/1.1/">Commercial HVAC maintenance proposal planning</dc:subject>
  <dcterms:created xmlns:dcterms="http://purl.org/dc/terms/" xmlns:xsi="http://www.w3.org/2001/XMLSchema-instance" xsi:type="dcterms:W3CDTF">2026-09-11T23:36:39Z</dcterms:created>
  <dcterms:modified xmlns:dcterms="http://purl.org/dc/terms/" xmlns:xsi="http://www.w3.org/2001/XMLSchema-instance" xsi:type="dcterms:W3CDTF">2026-09-11T23:36:39+00:00Z</dcterms:modified>
</cp:coreProperties>
</file>